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2" sheetId="2" r:id="rId1"/>
  </sheets>
  <definedNames>
    <definedName name="_xlnm._FilterDatabase" localSheetId="0" hidden="1">Table2!$A$7:$H$975</definedName>
    <definedName name="_xlnm.Print_Titles" localSheetId="0">Table2!#REF!</definedName>
  </definedNames>
  <calcPr calcId="152511"/>
</workbook>
</file>

<file path=xl/calcChain.xml><?xml version="1.0" encoding="utf-8"?>
<calcChain xmlns="http://schemas.openxmlformats.org/spreadsheetml/2006/main">
  <c r="F726" i="2" l="1"/>
  <c r="E975" i="2" l="1"/>
  <c r="F973" i="2" l="1"/>
  <c r="E973" i="2"/>
  <c r="F972" i="2"/>
  <c r="F971" i="2" s="1"/>
  <c r="F910" i="2" s="1"/>
  <c r="E972" i="2"/>
  <c r="E971" i="2" s="1"/>
  <c r="E910" i="2" s="1"/>
  <c r="F947" i="2"/>
  <c r="E947" i="2"/>
  <c r="F955" i="2"/>
  <c r="E955" i="2"/>
  <c r="F951" i="2"/>
  <c r="E951" i="2"/>
  <c r="E949" i="2" s="1"/>
  <c r="F956" i="2"/>
  <c r="E956" i="2"/>
  <c r="F959" i="2"/>
  <c r="F958" i="2" s="1"/>
  <c r="E959" i="2"/>
  <c r="E958" i="2" s="1"/>
  <c r="H964" i="2"/>
  <c r="G964" i="2"/>
  <c r="G963" i="2"/>
  <c r="F963" i="2"/>
  <c r="E963" i="2"/>
  <c r="H962" i="2"/>
  <c r="G962" i="2"/>
  <c r="F961" i="2"/>
  <c r="E961" i="2"/>
  <c r="F969" i="2"/>
  <c r="F968" i="2" s="1"/>
  <c r="E969" i="2"/>
  <c r="E968" i="2" s="1"/>
  <c r="H967" i="2"/>
  <c r="G967" i="2"/>
  <c r="G966" i="2"/>
  <c r="F966" i="2"/>
  <c r="H966" i="2" s="1"/>
  <c r="E966" i="2"/>
  <c r="F965" i="2"/>
  <c r="H965" i="2" s="1"/>
  <c r="E965" i="2"/>
  <c r="F953" i="2"/>
  <c r="E953" i="2"/>
  <c r="F952" i="2"/>
  <c r="E952" i="2"/>
  <c r="F941" i="2"/>
  <c r="F940" i="2" s="1"/>
  <c r="F939" i="2" s="1"/>
  <c r="F938" i="2" s="1"/>
  <c r="E941" i="2"/>
  <c r="E940" i="2" s="1"/>
  <c r="E939" i="2" s="1"/>
  <c r="E938" i="2" s="1"/>
  <c r="F945" i="2"/>
  <c r="E945" i="2"/>
  <c r="F943" i="2"/>
  <c r="F942" i="2" s="1"/>
  <c r="E943" i="2"/>
  <c r="E942" i="2" s="1"/>
  <c r="F936" i="2"/>
  <c r="F935" i="2" s="1"/>
  <c r="E936" i="2"/>
  <c r="E935" i="2"/>
  <c r="F932" i="2"/>
  <c r="E932" i="2"/>
  <c r="F930" i="2"/>
  <c r="E930" i="2"/>
  <c r="E929" i="2" s="1"/>
  <c r="F929" i="2"/>
  <c r="F927" i="2"/>
  <c r="E927" i="2"/>
  <c r="F926" i="2"/>
  <c r="E926" i="2"/>
  <c r="E925" i="2" s="1"/>
  <c r="F922" i="2"/>
  <c r="E922" i="2"/>
  <c r="E921" i="2" s="1"/>
  <c r="E918" i="2" s="1"/>
  <c r="E917" i="2" s="1"/>
  <c r="F923" i="2"/>
  <c r="E923" i="2"/>
  <c r="F921" i="2"/>
  <c r="F919" i="2"/>
  <c r="F918" i="2" s="1"/>
  <c r="E919" i="2"/>
  <c r="F915" i="2"/>
  <c r="E915" i="2"/>
  <c r="F913" i="2"/>
  <c r="E913" i="2"/>
  <c r="F912" i="2"/>
  <c r="F911" i="2" s="1"/>
  <c r="F908" i="2"/>
  <c r="F907" i="2" s="1"/>
  <c r="F906" i="2" s="1"/>
  <c r="E908" i="2"/>
  <c r="E907" i="2" s="1"/>
  <c r="E906" i="2" s="1"/>
  <c r="F902" i="2"/>
  <c r="E902" i="2"/>
  <c r="E901" i="2" s="1"/>
  <c r="F901" i="2"/>
  <c r="H905" i="2"/>
  <c r="G905" i="2"/>
  <c r="G904" i="2"/>
  <c r="F904" i="2"/>
  <c r="H904" i="2" s="1"/>
  <c r="E904" i="2"/>
  <c r="F899" i="2"/>
  <c r="F898" i="2" s="1"/>
  <c r="E899" i="2"/>
  <c r="E898" i="2" s="1"/>
  <c r="F884" i="2"/>
  <c r="F883" i="2" s="1"/>
  <c r="E884" i="2"/>
  <c r="F896" i="2"/>
  <c r="E896" i="2"/>
  <c r="F894" i="2"/>
  <c r="F893" i="2" s="1"/>
  <c r="E894" i="2"/>
  <c r="F891" i="2"/>
  <c r="E891" i="2"/>
  <c r="E890" i="2" s="1"/>
  <c r="F890" i="2"/>
  <c r="F888" i="2"/>
  <c r="F887" i="2" s="1"/>
  <c r="E888" i="2"/>
  <c r="E887" i="2" s="1"/>
  <c r="F885" i="2"/>
  <c r="E885" i="2"/>
  <c r="E883" i="2"/>
  <c r="F879" i="2"/>
  <c r="E879" i="2"/>
  <c r="E878" i="2" s="1"/>
  <c r="E877" i="2" s="1"/>
  <c r="F878" i="2"/>
  <c r="F877" i="2" s="1"/>
  <c r="F875" i="2"/>
  <c r="F874" i="2" s="1"/>
  <c r="E875" i="2"/>
  <c r="E874" i="2" s="1"/>
  <c r="F872" i="2"/>
  <c r="F871" i="2" s="1"/>
  <c r="E872" i="2"/>
  <c r="E871" i="2" s="1"/>
  <c r="F867" i="2"/>
  <c r="E867" i="2"/>
  <c r="E866" i="2" s="1"/>
  <c r="E865" i="2" s="1"/>
  <c r="F866" i="2"/>
  <c r="F865" i="2" s="1"/>
  <c r="F863" i="2"/>
  <c r="E863" i="2"/>
  <c r="E862" i="2" s="1"/>
  <c r="E861" i="2" s="1"/>
  <c r="E860" i="2" s="1"/>
  <c r="F862" i="2"/>
  <c r="F861" i="2" s="1"/>
  <c r="F860" i="2" s="1"/>
  <c r="F858" i="2"/>
  <c r="E858" i="2"/>
  <c r="F856" i="2"/>
  <c r="F855" i="2" s="1"/>
  <c r="F854" i="2" s="1"/>
  <c r="E856" i="2"/>
  <c r="F852" i="2"/>
  <c r="F851" i="2" s="1"/>
  <c r="F850" i="2" s="1"/>
  <c r="E852" i="2"/>
  <c r="E851" i="2" s="1"/>
  <c r="E850" i="2" s="1"/>
  <c r="F925" i="2" l="1"/>
  <c r="F849" i="2"/>
  <c r="E912" i="2"/>
  <c r="E911" i="2" s="1"/>
  <c r="G965" i="2"/>
  <c r="E855" i="2"/>
  <c r="E854" i="2" s="1"/>
  <c r="E870" i="2"/>
  <c r="H961" i="2"/>
  <c r="H963" i="2"/>
  <c r="G961" i="2"/>
  <c r="F870" i="2"/>
  <c r="E849" i="2"/>
  <c r="E848" i="2" s="1"/>
  <c r="E893" i="2"/>
  <c r="E882" i="2"/>
  <c r="F882" i="2"/>
  <c r="F845" i="2"/>
  <c r="F844" i="2" s="1"/>
  <c r="F843" i="2" s="1"/>
  <c r="E845" i="2"/>
  <c r="E844" i="2" s="1"/>
  <c r="E843" i="2" s="1"/>
  <c r="H847" i="2"/>
  <c r="G847" i="2"/>
  <c r="F841" i="2"/>
  <c r="E841" i="2"/>
  <c r="G841" i="2" s="1"/>
  <c r="F839" i="2"/>
  <c r="E839" i="2"/>
  <c r="H842" i="2"/>
  <c r="G842" i="2"/>
  <c r="F836" i="2"/>
  <c r="E836" i="2"/>
  <c r="F834" i="2"/>
  <c r="F833" i="2" s="1"/>
  <c r="E834" i="2"/>
  <c r="F831" i="2"/>
  <c r="F830" i="2" s="1"/>
  <c r="E831" i="2"/>
  <c r="E830" i="2" s="1"/>
  <c r="F826" i="2"/>
  <c r="F825" i="2" s="1"/>
  <c r="F824" i="2" s="1"/>
  <c r="E826" i="2"/>
  <c r="E825" i="2" s="1"/>
  <c r="E824" i="2" s="1"/>
  <c r="E823" i="2" s="1"/>
  <c r="F821" i="2"/>
  <c r="F820" i="2" s="1"/>
  <c r="F819" i="2" s="1"/>
  <c r="E821" i="2"/>
  <c r="E820" i="2" s="1"/>
  <c r="E819" i="2" s="1"/>
  <c r="F817" i="2"/>
  <c r="F816" i="2" s="1"/>
  <c r="F815" i="2" s="1"/>
  <c r="E817" i="2"/>
  <c r="E816" i="2" s="1"/>
  <c r="E815" i="2" s="1"/>
  <c r="F813" i="2"/>
  <c r="F812" i="2" s="1"/>
  <c r="F811" i="2" s="1"/>
  <c r="E813" i="2"/>
  <c r="E812" i="2" s="1"/>
  <c r="E811" i="2" s="1"/>
  <c r="F809" i="2"/>
  <c r="F808" i="2" s="1"/>
  <c r="F807" i="2" s="1"/>
  <c r="E809" i="2"/>
  <c r="E808" i="2" s="1"/>
  <c r="E807" i="2" s="1"/>
  <c r="F804" i="2"/>
  <c r="F803" i="2" s="1"/>
  <c r="F802" i="2" s="1"/>
  <c r="F801" i="2" s="1"/>
  <c r="E804" i="2"/>
  <c r="E803" i="2" s="1"/>
  <c r="E802" i="2" s="1"/>
  <c r="E801" i="2" s="1"/>
  <c r="F799" i="2"/>
  <c r="F798" i="2" s="1"/>
  <c r="F797" i="2" s="1"/>
  <c r="E799" i="2"/>
  <c r="E798" i="2" s="1"/>
  <c r="E797" i="2" s="1"/>
  <c r="F795" i="2"/>
  <c r="F794" i="2" s="1"/>
  <c r="F793" i="2" s="1"/>
  <c r="E795" i="2"/>
  <c r="E794" i="2" s="1"/>
  <c r="E793" i="2" s="1"/>
  <c r="F791" i="2"/>
  <c r="E791" i="2"/>
  <c r="F789" i="2"/>
  <c r="E789" i="2"/>
  <c r="H788" i="2"/>
  <c r="G788" i="2"/>
  <c r="F787" i="2"/>
  <c r="E787" i="2"/>
  <c r="H784" i="2"/>
  <c r="F783" i="2"/>
  <c r="E783" i="2"/>
  <c r="E782" i="2" s="1"/>
  <c r="F776" i="2"/>
  <c r="E776" i="2"/>
  <c r="H781" i="2"/>
  <c r="G781" i="2"/>
  <c r="F780" i="2"/>
  <c r="E780" i="2"/>
  <c r="H779" i="2"/>
  <c r="G779" i="2"/>
  <c r="F778" i="2"/>
  <c r="E778" i="2"/>
  <c r="E775" i="2" s="1"/>
  <c r="F773" i="2"/>
  <c r="F772" i="2" s="1"/>
  <c r="E773" i="2"/>
  <c r="E772" i="2" s="1"/>
  <c r="H778" i="2" l="1"/>
  <c r="H780" i="2"/>
  <c r="E786" i="2"/>
  <c r="E785" i="2" s="1"/>
  <c r="E881" i="2"/>
  <c r="G787" i="2"/>
  <c r="H787" i="2"/>
  <c r="E833" i="2"/>
  <c r="E829" i="2" s="1"/>
  <c r="E828" i="2" s="1"/>
  <c r="E806" i="2" s="1"/>
  <c r="H841" i="2"/>
  <c r="E838" i="2"/>
  <c r="E771" i="2"/>
  <c r="E770" i="2" s="1"/>
  <c r="E769" i="2" s="1"/>
  <c r="G780" i="2"/>
  <c r="F838" i="2"/>
  <c r="F829" i="2" s="1"/>
  <c r="F828" i="2" s="1"/>
  <c r="F775" i="2"/>
  <c r="F771" i="2" s="1"/>
  <c r="H783" i="2"/>
  <c r="F786" i="2"/>
  <c r="F785" i="2" s="1"/>
  <c r="F782" i="2"/>
  <c r="H782" i="2" s="1"/>
  <c r="G778" i="2"/>
  <c r="F767" i="2"/>
  <c r="F766" i="2" s="1"/>
  <c r="F765" i="2" s="1"/>
  <c r="E767" i="2"/>
  <c r="E766" i="2" s="1"/>
  <c r="E765" i="2" s="1"/>
  <c r="F763" i="2"/>
  <c r="F762" i="2" s="1"/>
  <c r="F761" i="2" s="1"/>
  <c r="F760" i="2" s="1"/>
  <c r="F759" i="2" s="1"/>
  <c r="E763" i="2"/>
  <c r="E762" i="2" s="1"/>
  <c r="E761" i="2" s="1"/>
  <c r="F757" i="2"/>
  <c r="F756" i="2" s="1"/>
  <c r="E757" i="2"/>
  <c r="E756" i="2" s="1"/>
  <c r="F754" i="2"/>
  <c r="F753" i="2" s="1"/>
  <c r="E754" i="2"/>
  <c r="E753" i="2" s="1"/>
  <c r="F751" i="2"/>
  <c r="F750" i="2" s="1"/>
  <c r="E751" i="2"/>
  <c r="E750" i="2" s="1"/>
  <c r="F747" i="2"/>
  <c r="F746" i="2" s="1"/>
  <c r="E747" i="2"/>
  <c r="E746" i="2" s="1"/>
  <c r="F744" i="2"/>
  <c r="E744" i="2"/>
  <c r="E743" i="2" s="1"/>
  <c r="F743" i="2"/>
  <c r="H742" i="2"/>
  <c r="G742" i="2"/>
  <c r="F741" i="2"/>
  <c r="F740" i="2" s="1"/>
  <c r="E741" i="2"/>
  <c r="G741" i="2" s="1"/>
  <c r="F737" i="2"/>
  <c r="F736" i="2" s="1"/>
  <c r="F735" i="2" s="1"/>
  <c r="E737" i="2"/>
  <c r="E736" i="2" s="1"/>
  <c r="E735" i="2" s="1"/>
  <c r="F733" i="2"/>
  <c r="F732" i="2" s="1"/>
  <c r="F731" i="2" s="1"/>
  <c r="E733" i="2"/>
  <c r="E732" i="2" s="1"/>
  <c r="E731" i="2" s="1"/>
  <c r="F729" i="2"/>
  <c r="F728" i="2" s="1"/>
  <c r="F727" i="2" s="1"/>
  <c r="E729" i="2"/>
  <c r="E728" i="2" s="1"/>
  <c r="E727" i="2" s="1"/>
  <c r="F725" i="2"/>
  <c r="F724" i="2" s="1"/>
  <c r="F723" i="2" s="1"/>
  <c r="E726" i="2"/>
  <c r="E725" i="2" s="1"/>
  <c r="E724" i="2" s="1"/>
  <c r="E723" i="2" s="1"/>
  <c r="F721" i="2"/>
  <c r="F720" i="2" s="1"/>
  <c r="F719" i="2" s="1"/>
  <c r="E721" i="2"/>
  <c r="E720" i="2" s="1"/>
  <c r="E719" i="2" s="1"/>
  <c r="F717" i="2"/>
  <c r="F716" i="2" s="1"/>
  <c r="F715" i="2" s="1"/>
  <c r="E717" i="2"/>
  <c r="E716" i="2" s="1"/>
  <c r="E715" i="2" s="1"/>
  <c r="F713" i="2"/>
  <c r="F712" i="2" s="1"/>
  <c r="F711" i="2" s="1"/>
  <c r="E713" i="2"/>
  <c r="E712" i="2" s="1"/>
  <c r="E711" i="2" s="1"/>
  <c r="F709" i="2"/>
  <c r="F708" i="2" s="1"/>
  <c r="F707" i="2" s="1"/>
  <c r="E709" i="2"/>
  <c r="E708" i="2" s="1"/>
  <c r="E707" i="2" s="1"/>
  <c r="F705" i="2"/>
  <c r="F704" i="2" s="1"/>
  <c r="E705" i="2"/>
  <c r="E704" i="2" s="1"/>
  <c r="F702" i="2"/>
  <c r="F701" i="2" s="1"/>
  <c r="E702" i="2"/>
  <c r="E701" i="2" s="1"/>
  <c r="F693" i="2"/>
  <c r="F692" i="2" s="1"/>
  <c r="F691" i="2" s="1"/>
  <c r="F699" i="2"/>
  <c r="E699" i="2"/>
  <c r="E698" i="2" s="1"/>
  <c r="E697" i="2" s="1"/>
  <c r="F696" i="2"/>
  <c r="F695" i="2" s="1"/>
  <c r="F694" i="2" s="1"/>
  <c r="E696" i="2"/>
  <c r="E695" i="2" s="1"/>
  <c r="E694" i="2" s="1"/>
  <c r="E693" i="2"/>
  <c r="E692" i="2" s="1"/>
  <c r="E691" i="2" s="1"/>
  <c r="H690" i="2"/>
  <c r="G690" i="2"/>
  <c r="F689" i="2"/>
  <c r="E689" i="2"/>
  <c r="E688" i="2" s="1"/>
  <c r="F684" i="2"/>
  <c r="F683" i="2" s="1"/>
  <c r="E684" i="2"/>
  <c r="E683" i="2" s="1"/>
  <c r="F681" i="2"/>
  <c r="F680" i="2" s="1"/>
  <c r="E681" i="2"/>
  <c r="E680" i="2" s="1"/>
  <c r="F678" i="2"/>
  <c r="F677" i="2" s="1"/>
  <c r="E678" i="2"/>
  <c r="E677" i="2" s="1"/>
  <c r="F672" i="2"/>
  <c r="E672" i="2"/>
  <c r="H675" i="2"/>
  <c r="G675" i="2"/>
  <c r="F674" i="2"/>
  <c r="H674" i="2" s="1"/>
  <c r="E674" i="2"/>
  <c r="E671" i="2" s="1"/>
  <c r="E670" i="2" s="1"/>
  <c r="F668" i="2"/>
  <c r="E668" i="2"/>
  <c r="F666" i="2"/>
  <c r="E666" i="2"/>
  <c r="F664" i="2"/>
  <c r="E664" i="2"/>
  <c r="H660" i="2"/>
  <c r="G660" i="2"/>
  <c r="F659" i="2"/>
  <c r="E659" i="2"/>
  <c r="H658" i="2"/>
  <c r="G658" i="2"/>
  <c r="F657" i="2"/>
  <c r="E657" i="2"/>
  <c r="H657" i="2" s="1"/>
  <c r="F656" i="2"/>
  <c r="H655" i="2"/>
  <c r="G655" i="2"/>
  <c r="F654" i="2"/>
  <c r="E654" i="2"/>
  <c r="H653" i="2"/>
  <c r="G653" i="2"/>
  <c r="F652" i="2"/>
  <c r="F651" i="2" s="1"/>
  <c r="E652" i="2"/>
  <c r="F648" i="2"/>
  <c r="E648" i="2"/>
  <c r="F646" i="2"/>
  <c r="E646" i="2"/>
  <c r="F642" i="2"/>
  <c r="F641" i="2" s="1"/>
  <c r="F640" i="2" s="1"/>
  <c r="E642" i="2"/>
  <c r="F638" i="2"/>
  <c r="F637" i="2" s="1"/>
  <c r="F636" i="2" s="1"/>
  <c r="E638" i="2"/>
  <c r="E637" i="2" s="1"/>
  <c r="E636" i="2" s="1"/>
  <c r="G643" i="2"/>
  <c r="H643" i="2"/>
  <c r="F634" i="2"/>
  <c r="F633" i="2" s="1"/>
  <c r="F632" i="2" s="1"/>
  <c r="E634" i="2"/>
  <c r="E633" i="2" s="1"/>
  <c r="E632" i="2" s="1"/>
  <c r="F630" i="2"/>
  <c r="F629" i="2" s="1"/>
  <c r="E630" i="2"/>
  <c r="E629" i="2" s="1"/>
  <c r="F627" i="2"/>
  <c r="F626" i="2" s="1"/>
  <c r="E627" i="2"/>
  <c r="E626" i="2" s="1"/>
  <c r="F624" i="2"/>
  <c r="E624" i="2"/>
  <c r="F622" i="2"/>
  <c r="E622" i="2"/>
  <c r="F616" i="2"/>
  <c r="E616" i="2"/>
  <c r="E615" i="2" s="1"/>
  <c r="E614" i="2" s="1"/>
  <c r="F613" i="2"/>
  <c r="F612" i="2" s="1"/>
  <c r="F611" i="2" s="1"/>
  <c r="E613" i="2"/>
  <c r="E612" i="2" s="1"/>
  <c r="E611" i="2" s="1"/>
  <c r="F615" i="2"/>
  <c r="F614" i="2" s="1"/>
  <c r="F618" i="2"/>
  <c r="F617" i="2" s="1"/>
  <c r="E618" i="2"/>
  <c r="E617" i="2" s="1"/>
  <c r="F608" i="2"/>
  <c r="F607" i="2" s="1"/>
  <c r="F606" i="2" s="1"/>
  <c r="E608" i="2"/>
  <c r="E607" i="2" s="1"/>
  <c r="E606" i="2" s="1"/>
  <c r="H599" i="2"/>
  <c r="G599" i="2"/>
  <c r="F598" i="2"/>
  <c r="E598" i="2"/>
  <c r="E597" i="2" s="1"/>
  <c r="H596" i="2"/>
  <c r="G596" i="2"/>
  <c r="F595" i="2"/>
  <c r="F594" i="2" s="1"/>
  <c r="E595" i="2"/>
  <c r="E594" i="2" s="1"/>
  <c r="F601" i="2"/>
  <c r="F600" i="2" s="1"/>
  <c r="E601" i="2"/>
  <c r="E600" i="2" s="1"/>
  <c r="F604" i="2"/>
  <c r="F603" i="2" s="1"/>
  <c r="E604" i="2"/>
  <c r="E603" i="2" s="1"/>
  <c r="H593" i="2"/>
  <c r="G593" i="2"/>
  <c r="F592" i="2"/>
  <c r="F591" i="2" s="1"/>
  <c r="E592" i="2"/>
  <c r="E591" i="2" s="1"/>
  <c r="F588" i="2"/>
  <c r="F587" i="2" s="1"/>
  <c r="E588" i="2"/>
  <c r="E587" i="2" s="1"/>
  <c r="F585" i="2"/>
  <c r="F584" i="2" s="1"/>
  <c r="E585" i="2"/>
  <c r="E584" i="2" s="1"/>
  <c r="H583" i="2"/>
  <c r="G583" i="2"/>
  <c r="H582" i="2"/>
  <c r="G582" i="2"/>
  <c r="F581" i="2"/>
  <c r="F580" i="2" s="1"/>
  <c r="E581" i="2"/>
  <c r="E580" i="2" s="1"/>
  <c r="F577" i="2"/>
  <c r="E577" i="2"/>
  <c r="F575" i="2"/>
  <c r="E575" i="2"/>
  <c r="F573" i="2"/>
  <c r="E573" i="2"/>
  <c r="F569" i="2"/>
  <c r="F568" i="2" s="1"/>
  <c r="F567" i="2" s="1"/>
  <c r="E569" i="2"/>
  <c r="E568" i="2" s="1"/>
  <c r="E567" i="2" s="1"/>
  <c r="E566" i="2" s="1"/>
  <c r="F564" i="2"/>
  <c r="F563" i="2" s="1"/>
  <c r="F562" i="2" s="1"/>
  <c r="E564" i="2"/>
  <c r="E563" i="2" s="1"/>
  <c r="E562" i="2" s="1"/>
  <c r="H561" i="2"/>
  <c r="G561" i="2"/>
  <c r="F560" i="2"/>
  <c r="F559" i="2" s="1"/>
  <c r="E560" i="2"/>
  <c r="H558" i="2"/>
  <c r="G558" i="2"/>
  <c r="F557" i="2"/>
  <c r="E557" i="2"/>
  <c r="E556" i="2" s="1"/>
  <c r="H555" i="2"/>
  <c r="G555" i="2"/>
  <c r="F554" i="2"/>
  <c r="E554" i="2"/>
  <c r="E553" i="2" s="1"/>
  <c r="H552" i="2"/>
  <c r="G552" i="2"/>
  <c r="F551" i="2"/>
  <c r="F550" i="2" s="1"/>
  <c r="E551" i="2"/>
  <c r="F548" i="2"/>
  <c r="F547" i="2" s="1"/>
  <c r="E548" i="2"/>
  <c r="E547" i="2" s="1"/>
  <c r="F544" i="2"/>
  <c r="F543" i="2" s="1"/>
  <c r="F542" i="2" s="1"/>
  <c r="E544" i="2"/>
  <c r="E543" i="2" s="1"/>
  <c r="E542" i="2" s="1"/>
  <c r="F540" i="2"/>
  <c r="F539" i="2" s="1"/>
  <c r="F538" i="2" s="1"/>
  <c r="E540" i="2"/>
  <c r="E539" i="2" s="1"/>
  <c r="E538" i="2" s="1"/>
  <c r="F536" i="2"/>
  <c r="F535" i="2" s="1"/>
  <c r="F534" i="2" s="1"/>
  <c r="E536" i="2"/>
  <c r="E535" i="2" s="1"/>
  <c r="E534" i="2" s="1"/>
  <c r="F532" i="2"/>
  <c r="F531" i="2" s="1"/>
  <c r="F530" i="2" s="1"/>
  <c r="E532" i="2"/>
  <c r="E531" i="2" s="1"/>
  <c r="E530" i="2" s="1"/>
  <c r="H528" i="2"/>
  <c r="G528" i="2"/>
  <c r="F527" i="2"/>
  <c r="F526" i="2" s="1"/>
  <c r="F525" i="2" s="1"/>
  <c r="E527" i="2"/>
  <c r="E526" i="2" s="1"/>
  <c r="E525" i="2" s="1"/>
  <c r="F522" i="2"/>
  <c r="F521" i="2" s="1"/>
  <c r="F520" i="2" s="1"/>
  <c r="E522" i="2"/>
  <c r="E521" i="2" s="1"/>
  <c r="E520" i="2" s="1"/>
  <c r="H519" i="2"/>
  <c r="G519" i="2"/>
  <c r="H518" i="2"/>
  <c r="G518" i="2"/>
  <c r="F517" i="2"/>
  <c r="F516" i="2" s="1"/>
  <c r="E517" i="2"/>
  <c r="E516" i="2" s="1"/>
  <c r="F514" i="2"/>
  <c r="F513" i="2" s="1"/>
  <c r="F512" i="2" s="1"/>
  <c r="E514" i="2"/>
  <c r="E513" i="2" s="1"/>
  <c r="E512" i="2" s="1"/>
  <c r="F509" i="2"/>
  <c r="F508" i="2" s="1"/>
  <c r="F507" i="2" s="1"/>
  <c r="E509" i="2"/>
  <c r="E508" i="2" s="1"/>
  <c r="E507" i="2" s="1"/>
  <c r="F505" i="2"/>
  <c r="F504" i="2" s="1"/>
  <c r="E505" i="2"/>
  <c r="E504" i="2" s="1"/>
  <c r="F502" i="2"/>
  <c r="F501" i="2" s="1"/>
  <c r="E502" i="2"/>
  <c r="E501" i="2" s="1"/>
  <c r="H689" i="2" l="1"/>
  <c r="F700" i="2"/>
  <c r="G699" i="2"/>
  <c r="F770" i="2"/>
  <c r="F769" i="2" s="1"/>
  <c r="G696" i="2"/>
  <c r="E760" i="2"/>
  <c r="E759" i="2" s="1"/>
  <c r="E740" i="2"/>
  <c r="G740" i="2" s="1"/>
  <c r="F676" i="2"/>
  <c r="H695" i="2"/>
  <c r="F749" i="2"/>
  <c r="F671" i="2"/>
  <c r="F670" i="2" s="1"/>
  <c r="E663" i="2"/>
  <c r="E662" i="2" s="1"/>
  <c r="E687" i="2"/>
  <c r="E700" i="2"/>
  <c r="E749" i="2"/>
  <c r="F650" i="2"/>
  <c r="G654" i="2"/>
  <c r="E676" i="2"/>
  <c r="E739" i="2"/>
  <c r="H741" i="2"/>
  <c r="F739" i="2"/>
  <c r="G674" i="2"/>
  <c r="F688" i="2"/>
  <c r="G689" i="2"/>
  <c r="F663" i="2"/>
  <c r="F662" i="2" s="1"/>
  <c r="F698" i="2"/>
  <c r="H698" i="2" s="1"/>
  <c r="H652" i="2"/>
  <c r="H694" i="2"/>
  <c r="H699" i="2"/>
  <c r="G695" i="2"/>
  <c r="H696" i="2"/>
  <c r="G694" i="2"/>
  <c r="G657" i="2"/>
  <c r="H659" i="2"/>
  <c r="G642" i="2"/>
  <c r="H654" i="2"/>
  <c r="E656" i="2"/>
  <c r="H656" i="2" s="1"/>
  <c r="G659" i="2"/>
  <c r="E651" i="2"/>
  <c r="G652" i="2"/>
  <c r="H642" i="2"/>
  <c r="F621" i="2"/>
  <c r="F620" i="2" s="1"/>
  <c r="E645" i="2"/>
  <c r="E644" i="2" s="1"/>
  <c r="F645" i="2"/>
  <c r="F644" i="2" s="1"/>
  <c r="E641" i="2"/>
  <c r="E640" i="2" s="1"/>
  <c r="E610" i="2"/>
  <c r="E621" i="2"/>
  <c r="E620" i="2" s="1"/>
  <c r="H551" i="2"/>
  <c r="H591" i="2"/>
  <c r="E579" i="2"/>
  <c r="E590" i="2"/>
  <c r="E572" i="2"/>
  <c r="E571" i="2" s="1"/>
  <c r="H598" i="2"/>
  <c r="F579" i="2"/>
  <c r="F572" i="2"/>
  <c r="F571" i="2" s="1"/>
  <c r="H595" i="2"/>
  <c r="F597" i="2"/>
  <c r="G598" i="2"/>
  <c r="H594" i="2"/>
  <c r="G594" i="2"/>
  <c r="G595" i="2"/>
  <c r="H592" i="2"/>
  <c r="G591" i="2"/>
  <c r="G592" i="2"/>
  <c r="H581" i="2"/>
  <c r="G560" i="2"/>
  <c r="H580" i="2"/>
  <c r="G580" i="2"/>
  <c r="G581" i="2"/>
  <c r="H557" i="2"/>
  <c r="F500" i="2"/>
  <c r="F556" i="2"/>
  <c r="H556" i="2" s="1"/>
  <c r="H554" i="2"/>
  <c r="F553" i="2"/>
  <c r="G554" i="2"/>
  <c r="G556" i="2"/>
  <c r="E559" i="2"/>
  <c r="G559" i="2" s="1"/>
  <c r="H560" i="2"/>
  <c r="E550" i="2"/>
  <c r="G551" i="2"/>
  <c r="G557" i="2"/>
  <c r="E500" i="2"/>
  <c r="G527" i="2"/>
  <c r="H517" i="2"/>
  <c r="H527" i="2"/>
  <c r="H516" i="2"/>
  <c r="G516" i="2"/>
  <c r="G517" i="2"/>
  <c r="F497" i="2"/>
  <c r="E497" i="2"/>
  <c r="F493" i="2"/>
  <c r="F492" i="2" s="1"/>
  <c r="E493" i="2"/>
  <c r="E492" i="2" s="1"/>
  <c r="E491" i="2" s="1"/>
  <c r="H490" i="2"/>
  <c r="G490" i="2"/>
  <c r="F489" i="2"/>
  <c r="E489" i="2"/>
  <c r="H488" i="2"/>
  <c r="G488" i="2"/>
  <c r="F487" i="2"/>
  <c r="F486" i="2" s="1"/>
  <c r="E487" i="2"/>
  <c r="E486" i="2" s="1"/>
  <c r="F472" i="2"/>
  <c r="F471" i="2" s="1"/>
  <c r="E472" i="2"/>
  <c r="E471" i="2" s="1"/>
  <c r="H485" i="2"/>
  <c r="G485" i="2"/>
  <c r="F484" i="2"/>
  <c r="E484" i="2"/>
  <c r="E483" i="2" s="1"/>
  <c r="F481" i="2"/>
  <c r="F480" i="2" s="1"/>
  <c r="E481" i="2"/>
  <c r="E480" i="2" s="1"/>
  <c r="F478" i="2"/>
  <c r="E478" i="2"/>
  <c r="F476" i="2"/>
  <c r="E476" i="2"/>
  <c r="F462" i="2"/>
  <c r="E462" i="2"/>
  <c r="F460" i="2"/>
  <c r="E460" i="2"/>
  <c r="E457" i="2"/>
  <c r="F456" i="2"/>
  <c r="E456" i="2"/>
  <c r="E455" i="2" s="1"/>
  <c r="F453" i="2"/>
  <c r="E453" i="2"/>
  <c r="F466" i="2"/>
  <c r="E466" i="2"/>
  <c r="F465" i="2"/>
  <c r="E465" i="2"/>
  <c r="F455" i="2"/>
  <c r="F468" i="2"/>
  <c r="F467" i="2" s="1"/>
  <c r="E468" i="2"/>
  <c r="E467" i="2" s="1"/>
  <c r="F444" i="2"/>
  <c r="E444" i="2"/>
  <c r="F449" i="2"/>
  <c r="F448" i="2" s="1"/>
  <c r="E449" i="2"/>
  <c r="E448" i="2" s="1"/>
  <c r="F446" i="2"/>
  <c r="E446" i="2"/>
  <c r="H442" i="2"/>
  <c r="G442" i="2"/>
  <c r="F441" i="2"/>
  <c r="F440" i="2" s="1"/>
  <c r="E441" i="2"/>
  <c r="E440" i="2" s="1"/>
  <c r="F438" i="2"/>
  <c r="F437" i="2" s="1"/>
  <c r="E438" i="2"/>
  <c r="E437" i="2" s="1"/>
  <c r="E380" i="2"/>
  <c r="F430" i="2"/>
  <c r="E430" i="2"/>
  <c r="F420" i="2"/>
  <c r="E420" i="2"/>
  <c r="F410" i="2"/>
  <c r="F409" i="2" s="1"/>
  <c r="E410" i="2"/>
  <c r="E409" i="2" s="1"/>
  <c r="F407" i="2"/>
  <c r="E407" i="2"/>
  <c r="E387" i="2"/>
  <c r="E386" i="2" s="1"/>
  <c r="F380" i="2"/>
  <c r="H435" i="2"/>
  <c r="G435" i="2"/>
  <c r="H434" i="2"/>
  <c r="G434" i="2"/>
  <c r="F433" i="2"/>
  <c r="F432" i="2" s="1"/>
  <c r="E433" i="2"/>
  <c r="E432" i="2" s="1"/>
  <c r="F424" i="2"/>
  <c r="F423" i="2" s="1"/>
  <c r="E424" i="2"/>
  <c r="E423" i="2" s="1"/>
  <c r="H422" i="2"/>
  <c r="G422" i="2"/>
  <c r="H421" i="2"/>
  <c r="G421" i="2"/>
  <c r="F419" i="2"/>
  <c r="E419" i="2"/>
  <c r="F417" i="2"/>
  <c r="F416" i="2" s="1"/>
  <c r="E417" i="2"/>
  <c r="E416" i="2" s="1"/>
  <c r="F414" i="2"/>
  <c r="F413" i="2" s="1"/>
  <c r="E414" i="2"/>
  <c r="E413" i="2" s="1"/>
  <c r="H412" i="2"/>
  <c r="G412" i="2"/>
  <c r="H411" i="2"/>
  <c r="G411" i="2"/>
  <c r="F402" i="2"/>
  <c r="F401" i="2" s="1"/>
  <c r="E402" i="2"/>
  <c r="E401" i="2" s="1"/>
  <c r="F400" i="2"/>
  <c r="E400" i="2"/>
  <c r="F399" i="2"/>
  <c r="E399" i="2"/>
  <c r="F428" i="2"/>
  <c r="E428" i="2"/>
  <c r="H396" i="2"/>
  <c r="G396" i="2"/>
  <c r="H395" i="2"/>
  <c r="G395" i="2"/>
  <c r="F394" i="2"/>
  <c r="E394" i="2"/>
  <c r="E393" i="2" s="1"/>
  <c r="F405" i="2"/>
  <c r="F404" i="2" s="1"/>
  <c r="E405" i="2"/>
  <c r="E404" i="2" s="1"/>
  <c r="F391" i="2"/>
  <c r="F390" i="2" s="1"/>
  <c r="E391" i="2"/>
  <c r="E390" i="2" s="1"/>
  <c r="F387" i="2"/>
  <c r="F386" i="2" s="1"/>
  <c r="F384" i="2"/>
  <c r="F383" i="2" s="1"/>
  <c r="E384" i="2"/>
  <c r="E383" i="2" s="1"/>
  <c r="H382" i="2"/>
  <c r="G382" i="2"/>
  <c r="H379" i="2"/>
  <c r="G379" i="2"/>
  <c r="F378" i="2"/>
  <c r="E378" i="2"/>
  <c r="F375" i="2"/>
  <c r="E375" i="2"/>
  <c r="F373" i="2"/>
  <c r="F372" i="2" s="1"/>
  <c r="E373" i="2"/>
  <c r="E372" i="2" s="1"/>
  <c r="F370" i="2"/>
  <c r="E370" i="2"/>
  <c r="G371" i="2"/>
  <c r="H371" i="2"/>
  <c r="G374" i="2"/>
  <c r="H374" i="2"/>
  <c r="G376" i="2"/>
  <c r="H376" i="2"/>
  <c r="F366" i="2"/>
  <c r="F365" i="2" s="1"/>
  <c r="E366" i="2"/>
  <c r="E365" i="2" s="1"/>
  <c r="F363" i="2"/>
  <c r="F362" i="2" s="1"/>
  <c r="E363" i="2"/>
  <c r="E362" i="2" s="1"/>
  <c r="F359" i="2"/>
  <c r="F358" i="2" s="1"/>
  <c r="E359" i="2"/>
  <c r="E358" i="2" s="1"/>
  <c r="E357" i="2"/>
  <c r="E356" i="2" s="1"/>
  <c r="E355" i="2" s="1"/>
  <c r="F356" i="2"/>
  <c r="F355" i="2" s="1"/>
  <c r="F353" i="2"/>
  <c r="F352" i="2" s="1"/>
  <c r="E353" i="2"/>
  <c r="E352" i="2" s="1"/>
  <c r="E350" i="2"/>
  <c r="E349" i="2" s="1"/>
  <c r="E348" i="2" s="1"/>
  <c r="F349" i="2"/>
  <c r="F348" i="2" s="1"/>
  <c r="H345" i="2"/>
  <c r="G345" i="2"/>
  <c r="F344" i="2"/>
  <c r="F343" i="2" s="1"/>
  <c r="E344" i="2"/>
  <c r="E343" i="2" s="1"/>
  <c r="E342" i="2" s="1"/>
  <c r="E341" i="2" s="1"/>
  <c r="H340" i="2"/>
  <c r="G340" i="2"/>
  <c r="F339" i="2"/>
  <c r="F338" i="2" s="1"/>
  <c r="E339" i="2"/>
  <c r="H337" i="2"/>
  <c r="G337" i="2"/>
  <c r="F336" i="2"/>
  <c r="E336" i="2"/>
  <c r="H335" i="2"/>
  <c r="G335" i="2"/>
  <c r="F334" i="2"/>
  <c r="E334" i="2"/>
  <c r="F331" i="2"/>
  <c r="F330" i="2" s="1"/>
  <c r="E331" i="2"/>
  <c r="E330" i="2" s="1"/>
  <c r="H329" i="2"/>
  <c r="G329" i="2"/>
  <c r="F328" i="2"/>
  <c r="E328" i="2"/>
  <c r="E327" i="2" s="1"/>
  <c r="H326" i="2"/>
  <c r="G326" i="2"/>
  <c r="F325" i="2"/>
  <c r="E325" i="2"/>
  <c r="H324" i="2"/>
  <c r="G324" i="2"/>
  <c r="F323" i="2"/>
  <c r="E323" i="2"/>
  <c r="F320" i="2"/>
  <c r="F319" i="2" s="1"/>
  <c r="E320" i="2"/>
  <c r="E319" i="2" s="1"/>
  <c r="F317" i="2"/>
  <c r="F316" i="2" s="1"/>
  <c r="E317" i="2"/>
  <c r="E316" i="2" s="1"/>
  <c r="H313" i="2"/>
  <c r="G313" i="2"/>
  <c r="F312" i="2"/>
  <c r="E312" i="2"/>
  <c r="E311" i="2" s="1"/>
  <c r="E310" i="2" s="1"/>
  <c r="F308" i="2"/>
  <c r="F307" i="2" s="1"/>
  <c r="F306" i="2" s="1"/>
  <c r="E308" i="2"/>
  <c r="E307" i="2" s="1"/>
  <c r="E306" i="2" s="1"/>
  <c r="F304" i="2"/>
  <c r="F303" i="2" s="1"/>
  <c r="E304" i="2"/>
  <c r="E303" i="2" s="1"/>
  <c r="F301" i="2"/>
  <c r="F300" i="2" s="1"/>
  <c r="E301" i="2"/>
  <c r="E300" i="2" s="1"/>
  <c r="H298" i="2"/>
  <c r="G298" i="2"/>
  <c r="F297" i="2"/>
  <c r="E297" i="2"/>
  <c r="E296" i="2" s="1"/>
  <c r="E295" i="2" s="1"/>
  <c r="G698" i="2" l="1"/>
  <c r="F697" i="2"/>
  <c r="H697" i="2" s="1"/>
  <c r="F661" i="2"/>
  <c r="E661" i="2"/>
  <c r="H740" i="2"/>
  <c r="G697" i="2"/>
  <c r="E686" i="2"/>
  <c r="G656" i="2"/>
  <c r="H688" i="2"/>
  <c r="G688" i="2"/>
  <c r="G651" i="2"/>
  <c r="E650" i="2"/>
  <c r="H651" i="2"/>
  <c r="E570" i="2"/>
  <c r="H579" i="2"/>
  <c r="G579" i="2"/>
  <c r="H597" i="2"/>
  <c r="G597" i="2"/>
  <c r="F464" i="2"/>
  <c r="F459" i="2" s="1"/>
  <c r="F590" i="2"/>
  <c r="E452" i="2"/>
  <c r="E546" i="2"/>
  <c r="E529" i="2" s="1"/>
  <c r="F452" i="2"/>
  <c r="E475" i="2"/>
  <c r="H553" i="2"/>
  <c r="G553" i="2"/>
  <c r="H559" i="2"/>
  <c r="F546" i="2"/>
  <c r="H550" i="2"/>
  <c r="G550" i="2"/>
  <c r="H489" i="2"/>
  <c r="E464" i="2"/>
  <c r="E459" i="2" s="1"/>
  <c r="F475" i="2"/>
  <c r="E427" i="2"/>
  <c r="H440" i="2"/>
  <c r="H484" i="2"/>
  <c r="G489" i="2"/>
  <c r="F483" i="2"/>
  <c r="G484" i="2"/>
  <c r="H486" i="2"/>
  <c r="H487" i="2"/>
  <c r="G486" i="2"/>
  <c r="G487" i="2"/>
  <c r="E377" i="2"/>
  <c r="G441" i="2"/>
  <c r="F443" i="2"/>
  <c r="F436" i="2" s="1"/>
  <c r="E443" i="2"/>
  <c r="E436" i="2" s="1"/>
  <c r="E369" i="2"/>
  <c r="H375" i="2"/>
  <c r="E398" i="2"/>
  <c r="E397" i="2" s="1"/>
  <c r="G440" i="2"/>
  <c r="H441" i="2"/>
  <c r="G370" i="2"/>
  <c r="H394" i="2"/>
  <c r="H370" i="2"/>
  <c r="G394" i="2"/>
  <c r="F393" i="2"/>
  <c r="G375" i="2"/>
  <c r="F369" i="2"/>
  <c r="H378" i="2"/>
  <c r="H409" i="2"/>
  <c r="H419" i="2"/>
  <c r="H432" i="2"/>
  <c r="F377" i="2"/>
  <c r="G378" i="2"/>
  <c r="H410" i="2"/>
  <c r="H420" i="2"/>
  <c r="H433" i="2"/>
  <c r="G432" i="2"/>
  <c r="G433" i="2"/>
  <c r="G419" i="2"/>
  <c r="G420" i="2"/>
  <c r="G409" i="2"/>
  <c r="G410" i="2"/>
  <c r="E347" i="2"/>
  <c r="H334" i="2"/>
  <c r="F347" i="2"/>
  <c r="G328" i="2"/>
  <c r="H325" i="2"/>
  <c r="F327" i="2"/>
  <c r="H327" i="2" s="1"/>
  <c r="H344" i="2"/>
  <c r="G339" i="2"/>
  <c r="H343" i="2"/>
  <c r="E338" i="2"/>
  <c r="G338" i="2" s="1"/>
  <c r="H339" i="2"/>
  <c r="E299" i="2"/>
  <c r="E294" i="2" s="1"/>
  <c r="H323" i="2"/>
  <c r="H328" i="2"/>
  <c r="H336" i="2"/>
  <c r="F342" i="2"/>
  <c r="G342" i="2" s="1"/>
  <c r="G343" i="2"/>
  <c r="G344" i="2"/>
  <c r="F299" i="2"/>
  <c r="G323" i="2"/>
  <c r="E322" i="2"/>
  <c r="G334" i="2"/>
  <c r="E333" i="2"/>
  <c r="G336" i="2"/>
  <c r="F333" i="2"/>
  <c r="G325" i="2"/>
  <c r="F322" i="2"/>
  <c r="H297" i="2"/>
  <c r="H312" i="2"/>
  <c r="F311" i="2"/>
  <c r="G312" i="2"/>
  <c r="F296" i="2"/>
  <c r="G297" i="2"/>
  <c r="F687" i="2" l="1"/>
  <c r="F686" i="2" s="1"/>
  <c r="E451" i="2"/>
  <c r="F451" i="2"/>
  <c r="H483" i="2"/>
  <c r="G483" i="2"/>
  <c r="E368" i="2"/>
  <c r="H393" i="2"/>
  <c r="G393" i="2"/>
  <c r="G327" i="2"/>
  <c r="F315" i="2"/>
  <c r="F314" i="2" s="1"/>
  <c r="E315" i="2"/>
  <c r="E314" i="2" s="1"/>
  <c r="E293" i="2" s="1"/>
  <c r="H342" i="2"/>
  <c r="F341" i="2"/>
  <c r="H338" i="2"/>
  <c r="H333" i="2"/>
  <c r="G333" i="2"/>
  <c r="H322" i="2"/>
  <c r="G322" i="2"/>
  <c r="H311" i="2"/>
  <c r="F310" i="2"/>
  <c r="G311" i="2"/>
  <c r="H296" i="2"/>
  <c r="F295" i="2"/>
  <c r="G296" i="2"/>
  <c r="G341" i="2" l="1"/>
  <c r="H341" i="2"/>
  <c r="H310" i="2"/>
  <c r="G310" i="2"/>
  <c r="F294" i="2"/>
  <c r="F293" i="2" s="1"/>
  <c r="H295" i="2"/>
  <c r="G295" i="2"/>
  <c r="F291" i="2" l="1"/>
  <c r="F290" i="2" s="1"/>
  <c r="E291" i="2"/>
  <c r="E290" i="2" s="1"/>
  <c r="F288" i="2"/>
  <c r="F287" i="2" s="1"/>
  <c r="E288" i="2"/>
  <c r="E287" i="2" s="1"/>
  <c r="H286" i="2"/>
  <c r="G286" i="2"/>
  <c r="F285" i="2"/>
  <c r="E285" i="2"/>
  <c r="E284" i="2" s="1"/>
  <c r="H283" i="2"/>
  <c r="G283" i="2"/>
  <c r="F282" i="2"/>
  <c r="F281" i="2" s="1"/>
  <c r="E282" i="2"/>
  <c r="E281" i="2" s="1"/>
  <c r="F279" i="2"/>
  <c r="F278" i="2" s="1"/>
  <c r="E279" i="2"/>
  <c r="E278" i="2" s="1"/>
  <c r="F276" i="2"/>
  <c r="F275" i="2" s="1"/>
  <c r="E276" i="2"/>
  <c r="E275" i="2" s="1"/>
  <c r="H274" i="2"/>
  <c r="G274" i="2"/>
  <c r="F273" i="2"/>
  <c r="F272" i="2" s="1"/>
  <c r="E273" i="2"/>
  <c r="H271" i="2"/>
  <c r="G271" i="2"/>
  <c r="F270" i="2"/>
  <c r="F269" i="2" s="1"/>
  <c r="E270" i="2"/>
  <c r="F266" i="2"/>
  <c r="F265" i="2" s="1"/>
  <c r="E266" i="2"/>
  <c r="E265" i="2" s="1"/>
  <c r="F263" i="2"/>
  <c r="F262" i="2" s="1"/>
  <c r="E263" i="2"/>
  <c r="E262" i="2" s="1"/>
  <c r="F260" i="2"/>
  <c r="F259" i="2" s="1"/>
  <c r="E260" i="2"/>
  <c r="E259" i="2" s="1"/>
  <c r="F257" i="2"/>
  <c r="F256" i="2" s="1"/>
  <c r="E257" i="2"/>
  <c r="E256" i="2" s="1"/>
  <c r="F252" i="2"/>
  <c r="F251" i="2" s="1"/>
  <c r="E252" i="2"/>
  <c r="E251" i="2" s="1"/>
  <c r="F249" i="2"/>
  <c r="F248" i="2" s="1"/>
  <c r="E249" i="2"/>
  <c r="E248" i="2" s="1"/>
  <c r="F245" i="2"/>
  <c r="F244" i="2" s="1"/>
  <c r="F243" i="2" s="1"/>
  <c r="E245" i="2"/>
  <c r="E244" i="2" s="1"/>
  <c r="E243" i="2" s="1"/>
  <c r="F241" i="2"/>
  <c r="F240" i="2" s="1"/>
  <c r="F239" i="2" s="1"/>
  <c r="E241" i="2"/>
  <c r="E240" i="2" s="1"/>
  <c r="E239" i="2" s="1"/>
  <c r="H238" i="2"/>
  <c r="G238" i="2"/>
  <c r="F237" i="2"/>
  <c r="F236" i="2" s="1"/>
  <c r="E237" i="2"/>
  <c r="E236" i="2" s="1"/>
  <c r="H235" i="2"/>
  <c r="G235" i="2"/>
  <c r="F234" i="2"/>
  <c r="E234" i="2"/>
  <c r="E233" i="2" s="1"/>
  <c r="F231" i="2"/>
  <c r="F230" i="2" s="1"/>
  <c r="E231" i="2"/>
  <c r="E230" i="2" s="1"/>
  <c r="F228" i="2"/>
  <c r="F227" i="2" s="1"/>
  <c r="E228" i="2"/>
  <c r="E227" i="2" s="1"/>
  <c r="F223" i="2"/>
  <c r="F222" i="2" s="1"/>
  <c r="E223" i="2"/>
  <c r="E222" i="2" s="1"/>
  <c r="F220" i="2"/>
  <c r="F219" i="2" s="1"/>
  <c r="E220" i="2"/>
  <c r="E219" i="2" s="1"/>
  <c r="F216" i="2"/>
  <c r="F215" i="2" s="1"/>
  <c r="E216" i="2"/>
  <c r="E215" i="2" s="1"/>
  <c r="F213" i="2"/>
  <c r="F212" i="2" s="1"/>
  <c r="E213" i="2"/>
  <c r="E212" i="2" s="1"/>
  <c r="H209" i="2"/>
  <c r="G209" i="2"/>
  <c r="F208" i="2"/>
  <c r="F207" i="2" s="1"/>
  <c r="E208" i="2"/>
  <c r="H206" i="2"/>
  <c r="G206" i="2"/>
  <c r="F205" i="2"/>
  <c r="F204" i="2" s="1"/>
  <c r="E205" i="2"/>
  <c r="E204" i="2" s="1"/>
  <c r="H202" i="2"/>
  <c r="G202" i="2"/>
  <c r="F201" i="2"/>
  <c r="E201" i="2"/>
  <c r="E200" i="2" s="1"/>
  <c r="H199" i="2"/>
  <c r="G199" i="2"/>
  <c r="F198" i="2"/>
  <c r="E198" i="2"/>
  <c r="E197" i="2" s="1"/>
  <c r="F195" i="2"/>
  <c r="F194" i="2" s="1"/>
  <c r="E195" i="2"/>
  <c r="E194" i="2" s="1"/>
  <c r="F191" i="2"/>
  <c r="F190" i="2" s="1"/>
  <c r="F189" i="2" s="1"/>
  <c r="E191" i="2"/>
  <c r="E190" i="2" s="1"/>
  <c r="E189" i="2" s="1"/>
  <c r="F187" i="2"/>
  <c r="F186" i="2" s="1"/>
  <c r="E187" i="2"/>
  <c r="E186" i="2" s="1"/>
  <c r="F184" i="2"/>
  <c r="F183" i="2" s="1"/>
  <c r="E184" i="2"/>
  <c r="E183" i="2" s="1"/>
  <c r="E182" i="2"/>
  <c r="E181" i="2" s="1"/>
  <c r="E180" i="2" s="1"/>
  <c r="F181" i="2"/>
  <c r="F180" i="2" s="1"/>
  <c r="F177" i="2"/>
  <c r="F176" i="2" s="1"/>
  <c r="E177" i="2"/>
  <c r="E176" i="2" s="1"/>
  <c r="F174" i="2"/>
  <c r="F173" i="2" s="1"/>
  <c r="E174" i="2"/>
  <c r="E173" i="2" s="1"/>
  <c r="F171" i="2"/>
  <c r="F170" i="2" s="1"/>
  <c r="E171" i="2"/>
  <c r="E170" i="2" s="1"/>
  <c r="F166" i="2"/>
  <c r="F165" i="2" s="1"/>
  <c r="F164" i="2" s="1"/>
  <c r="F163" i="2" s="1"/>
  <c r="E166" i="2"/>
  <c r="E165" i="2" s="1"/>
  <c r="E164" i="2" s="1"/>
  <c r="E163" i="2" s="1"/>
  <c r="H162" i="2"/>
  <c r="G162" i="2"/>
  <c r="F161" i="2"/>
  <c r="E161" i="2"/>
  <c r="E160" i="2" s="1"/>
  <c r="H159" i="2"/>
  <c r="G159" i="2"/>
  <c r="F158" i="2"/>
  <c r="F157" i="2" s="1"/>
  <c r="E158" i="2"/>
  <c r="F155" i="2"/>
  <c r="F154" i="2" s="1"/>
  <c r="E155" i="2"/>
  <c r="E154" i="2" s="1"/>
  <c r="F153" i="2"/>
  <c r="F152" i="2" s="1"/>
  <c r="E153" i="2"/>
  <c r="E152" i="2" s="1"/>
  <c r="H151" i="2"/>
  <c r="G151" i="2"/>
  <c r="F150" i="2"/>
  <c r="E150" i="2"/>
  <c r="H147" i="2"/>
  <c r="G147" i="2"/>
  <c r="F146" i="2"/>
  <c r="F145" i="2" s="1"/>
  <c r="E146" i="2"/>
  <c r="H144" i="2"/>
  <c r="G144" i="2"/>
  <c r="F143" i="2"/>
  <c r="F142" i="2" s="1"/>
  <c r="E143" i="2"/>
  <c r="E142" i="2" s="1"/>
  <c r="F140" i="2"/>
  <c r="F139" i="2" s="1"/>
  <c r="E140" i="2"/>
  <c r="E139" i="2" s="1"/>
  <c r="E149" i="2" l="1"/>
  <c r="E211" i="2"/>
  <c r="F247" i="2"/>
  <c r="G273" i="2"/>
  <c r="G285" i="2"/>
  <c r="E247" i="2"/>
  <c r="H282" i="2"/>
  <c r="F284" i="2"/>
  <c r="F268" i="2" s="1"/>
  <c r="H285" i="2"/>
  <c r="F203" i="2"/>
  <c r="H208" i="2"/>
  <c r="E255" i="2"/>
  <c r="H270" i="2"/>
  <c r="H281" i="2"/>
  <c r="G281" i="2"/>
  <c r="G282" i="2"/>
  <c r="H234" i="2"/>
  <c r="F255" i="2"/>
  <c r="F233" i="2"/>
  <c r="G233" i="2" s="1"/>
  <c r="E269" i="2"/>
  <c r="E272" i="2"/>
  <c r="H272" i="2" s="1"/>
  <c r="H273" i="2"/>
  <c r="G270" i="2"/>
  <c r="H198" i="2"/>
  <c r="G234" i="2"/>
  <c r="H150" i="2"/>
  <c r="H161" i="2"/>
  <c r="H201" i="2"/>
  <c r="G208" i="2"/>
  <c r="E226" i="2"/>
  <c r="E225" i="2" s="1"/>
  <c r="E169" i="2"/>
  <c r="G201" i="2"/>
  <c r="E207" i="2"/>
  <c r="H207" i="2" s="1"/>
  <c r="F200" i="2"/>
  <c r="H200" i="2" s="1"/>
  <c r="H236" i="2"/>
  <c r="F179" i="2"/>
  <c r="E193" i="2"/>
  <c r="G200" i="2"/>
  <c r="E218" i="2"/>
  <c r="H237" i="2"/>
  <c r="G236" i="2"/>
  <c r="G237" i="2"/>
  <c r="E179" i="2"/>
  <c r="F211" i="2"/>
  <c r="F197" i="2"/>
  <c r="H205" i="2"/>
  <c r="G146" i="2"/>
  <c r="F149" i="2"/>
  <c r="H204" i="2"/>
  <c r="F218" i="2"/>
  <c r="G204" i="2"/>
  <c r="G205" i="2"/>
  <c r="G198" i="2"/>
  <c r="E145" i="2"/>
  <c r="E138" i="2" s="1"/>
  <c r="H146" i="2"/>
  <c r="G161" i="2"/>
  <c r="H142" i="2"/>
  <c r="F160" i="2"/>
  <c r="H160" i="2" s="1"/>
  <c r="F138" i="2"/>
  <c r="H143" i="2"/>
  <c r="H158" i="2"/>
  <c r="E157" i="2"/>
  <c r="G157" i="2" s="1"/>
  <c r="G158" i="2"/>
  <c r="G150" i="2"/>
  <c r="G142" i="2"/>
  <c r="G143" i="2"/>
  <c r="H136" i="2"/>
  <c r="G136" i="2"/>
  <c r="F135" i="2"/>
  <c r="F134" i="2" s="1"/>
  <c r="E135" i="2"/>
  <c r="E134" i="2" s="1"/>
  <c r="F132" i="2"/>
  <c r="F131" i="2" s="1"/>
  <c r="E132" i="2"/>
  <c r="E131" i="2" s="1"/>
  <c r="H130" i="2"/>
  <c r="G130" i="2"/>
  <c r="F129" i="2"/>
  <c r="E129" i="2"/>
  <c r="E128" i="2" s="1"/>
  <c r="F126" i="2"/>
  <c r="E126" i="2"/>
  <c r="H125" i="2"/>
  <c r="G125" i="2"/>
  <c r="F124" i="2"/>
  <c r="E124" i="2"/>
  <c r="F120" i="2"/>
  <c r="F119" i="2" s="1"/>
  <c r="E120" i="2"/>
  <c r="E119" i="2" s="1"/>
  <c r="F117" i="2"/>
  <c r="F116" i="2" s="1"/>
  <c r="E117" i="2"/>
  <c r="E116" i="2" s="1"/>
  <c r="F112" i="2"/>
  <c r="F111" i="2" s="1"/>
  <c r="F110" i="2" s="1"/>
  <c r="E112" i="2"/>
  <c r="E111" i="2" s="1"/>
  <c r="E110" i="2" s="1"/>
  <c r="F109" i="2"/>
  <c r="F108" i="2" s="1"/>
  <c r="F107" i="2" s="1"/>
  <c r="E109" i="2"/>
  <c r="E108" i="2" s="1"/>
  <c r="E107" i="2" s="1"/>
  <c r="F105" i="2"/>
  <c r="F104" i="2" s="1"/>
  <c r="E105" i="2"/>
  <c r="E104" i="2" s="1"/>
  <c r="H86" i="2"/>
  <c r="G86" i="2"/>
  <c r="F85" i="2"/>
  <c r="F84" i="2" s="1"/>
  <c r="E85" i="2"/>
  <c r="E84" i="2" s="1"/>
  <c r="H68" i="2"/>
  <c r="G68" i="2"/>
  <c r="F67" i="2"/>
  <c r="E67" i="2"/>
  <c r="E66" i="2" s="1"/>
  <c r="E65" i="2"/>
  <c r="E64" i="2" s="1"/>
  <c r="E63" i="2"/>
  <c r="E62" i="2" s="1"/>
  <c r="F63" i="2"/>
  <c r="H101" i="2"/>
  <c r="G101" i="2"/>
  <c r="F100" i="2"/>
  <c r="E100" i="2"/>
  <c r="E99" i="2" s="1"/>
  <c r="H98" i="2"/>
  <c r="G98" i="2"/>
  <c r="F97" i="2"/>
  <c r="E97" i="2"/>
  <c r="E96" i="2" s="1"/>
  <c r="H83" i="2"/>
  <c r="G83" i="2"/>
  <c r="F82" i="2"/>
  <c r="E82" i="2"/>
  <c r="E81" i="2" s="1"/>
  <c r="H80" i="2"/>
  <c r="G80" i="2"/>
  <c r="F79" i="2"/>
  <c r="F78" i="2" s="1"/>
  <c r="E79" i="2"/>
  <c r="E78" i="2" s="1"/>
  <c r="F65" i="2"/>
  <c r="F64" i="2" s="1"/>
  <c r="G92" i="2"/>
  <c r="H92" i="2"/>
  <c r="G95" i="2"/>
  <c r="H95" i="2"/>
  <c r="F94" i="2"/>
  <c r="F93" i="2" s="1"/>
  <c r="E94" i="2"/>
  <c r="E93" i="2" s="1"/>
  <c r="F91" i="2"/>
  <c r="E91" i="2"/>
  <c r="E90" i="2" s="1"/>
  <c r="F88" i="2"/>
  <c r="F87" i="2" s="1"/>
  <c r="E88" i="2"/>
  <c r="E87" i="2" s="1"/>
  <c r="F76" i="2"/>
  <c r="F75" i="2" s="1"/>
  <c r="E76" i="2"/>
  <c r="E75" i="2" s="1"/>
  <c r="F73" i="2"/>
  <c r="F72" i="2" s="1"/>
  <c r="E73" i="2"/>
  <c r="E72" i="2" s="1"/>
  <c r="F70" i="2"/>
  <c r="F69" i="2" s="1"/>
  <c r="E70" i="2"/>
  <c r="E69" i="2" s="1"/>
  <c r="H58" i="2"/>
  <c r="G58" i="2"/>
  <c r="F57" i="2"/>
  <c r="E57" i="2"/>
  <c r="H53" i="2"/>
  <c r="G53" i="2"/>
  <c r="F52" i="2"/>
  <c r="E52" i="2"/>
  <c r="F55" i="2"/>
  <c r="E55" i="2"/>
  <c r="F50" i="2"/>
  <c r="F49" i="2" s="1"/>
  <c r="E50" i="2"/>
  <c r="E49" i="2" l="1"/>
  <c r="E123" i="2"/>
  <c r="H269" i="2"/>
  <c r="E268" i="2"/>
  <c r="E254" i="2" s="1"/>
  <c r="E210" i="2" s="1"/>
  <c r="F254" i="2"/>
  <c r="F193" i="2"/>
  <c r="E103" i="2"/>
  <c r="E102" i="2" s="1"/>
  <c r="H233" i="2"/>
  <c r="H145" i="2"/>
  <c r="G272" i="2"/>
  <c r="G284" i="2"/>
  <c r="H284" i="2"/>
  <c r="G269" i="2"/>
  <c r="F226" i="2"/>
  <c r="E203" i="2"/>
  <c r="G203" i="2" s="1"/>
  <c r="G207" i="2"/>
  <c r="G145" i="2"/>
  <c r="G197" i="2"/>
  <c r="H52" i="2"/>
  <c r="H67" i="2"/>
  <c r="H197" i="2"/>
  <c r="G85" i="2"/>
  <c r="H85" i="2"/>
  <c r="G84" i="2"/>
  <c r="H100" i="2"/>
  <c r="H84" i="2"/>
  <c r="G160" i="2"/>
  <c r="F99" i="2"/>
  <c r="H99" i="2" s="1"/>
  <c r="F66" i="2"/>
  <c r="H66" i="2" s="1"/>
  <c r="E115" i="2"/>
  <c r="E61" i="2"/>
  <c r="E60" i="2" s="1"/>
  <c r="F148" i="2"/>
  <c r="F103" i="2"/>
  <c r="H78" i="2"/>
  <c r="E122" i="2"/>
  <c r="G129" i="2"/>
  <c r="H135" i="2"/>
  <c r="H134" i="2"/>
  <c r="E148" i="2"/>
  <c r="E137" i="2" s="1"/>
  <c r="H157" i="2"/>
  <c r="F102" i="2"/>
  <c r="G52" i="2"/>
  <c r="G82" i="2"/>
  <c r="H124" i="2"/>
  <c r="F54" i="2"/>
  <c r="F48" i="2" s="1"/>
  <c r="H82" i="2"/>
  <c r="G124" i="2"/>
  <c r="H129" i="2"/>
  <c r="G134" i="2"/>
  <c r="G135" i="2"/>
  <c r="F128" i="2"/>
  <c r="E54" i="2"/>
  <c r="H57" i="2"/>
  <c r="G91" i="2"/>
  <c r="F81" i="2"/>
  <c r="G81" i="2" s="1"/>
  <c r="F123" i="2"/>
  <c r="F115" i="2"/>
  <c r="G93" i="2"/>
  <c r="H93" i="2"/>
  <c r="H94" i="2"/>
  <c r="H91" i="2"/>
  <c r="H79" i="2"/>
  <c r="G100" i="2"/>
  <c r="G57" i="2"/>
  <c r="G94" i="2"/>
  <c r="H97" i="2"/>
  <c r="F90" i="2"/>
  <c r="F96" i="2"/>
  <c r="G96" i="2" s="1"/>
  <c r="G67" i="2"/>
  <c r="G97" i="2"/>
  <c r="G78" i="2"/>
  <c r="G79" i="2"/>
  <c r="F46" i="2"/>
  <c r="F45" i="2" s="1"/>
  <c r="E46" i="2"/>
  <c r="E45" i="2" s="1"/>
  <c r="F43" i="2"/>
  <c r="F42" i="2" s="1"/>
  <c r="E43" i="2"/>
  <c r="E42" i="2" s="1"/>
  <c r="F40" i="2"/>
  <c r="F39" i="2" s="1"/>
  <c r="E40" i="2"/>
  <c r="E39" i="2" s="1"/>
  <c r="H36" i="2"/>
  <c r="G36" i="2"/>
  <c r="F35" i="2"/>
  <c r="F34" i="2" s="1"/>
  <c r="F33" i="2" s="1"/>
  <c r="E35" i="2"/>
  <c r="E34" i="2" s="1"/>
  <c r="E33" i="2" s="1"/>
  <c r="F31" i="2"/>
  <c r="F30" i="2" s="1"/>
  <c r="F29" i="2" s="1"/>
  <c r="E31" i="2"/>
  <c r="E30" i="2" s="1"/>
  <c r="E29" i="2" s="1"/>
  <c r="F27" i="2"/>
  <c r="F26" i="2" s="1"/>
  <c r="F25" i="2" s="1"/>
  <c r="E27" i="2"/>
  <c r="E26" i="2" s="1"/>
  <c r="E25" i="2" s="1"/>
  <c r="F23" i="2"/>
  <c r="F22" i="2" s="1"/>
  <c r="F21" i="2" s="1"/>
  <c r="E23" i="2"/>
  <c r="E22" i="2" s="1"/>
  <c r="E21" i="2" s="1"/>
  <c r="F18" i="2"/>
  <c r="F17" i="2" s="1"/>
  <c r="E18" i="2"/>
  <c r="E17" i="2" s="1"/>
  <c r="F19" i="2"/>
  <c r="E19" i="2"/>
  <c r="F15" i="2"/>
  <c r="E15" i="2"/>
  <c r="F11" i="2"/>
  <c r="F10" i="2" s="1"/>
  <c r="F9" i="2" s="1"/>
  <c r="E11" i="2"/>
  <c r="E10" i="2" s="1"/>
  <c r="E9" i="2" s="1"/>
  <c r="E48" i="2" l="1"/>
  <c r="G99" i="2"/>
  <c r="E168" i="2"/>
  <c r="H203" i="2"/>
  <c r="E114" i="2"/>
  <c r="G66" i="2"/>
  <c r="H96" i="2"/>
  <c r="E38" i="2"/>
  <c r="E37" i="2" s="1"/>
  <c r="E59" i="2"/>
  <c r="H81" i="2"/>
  <c r="G128" i="2"/>
  <c r="H128" i="2"/>
  <c r="F122" i="2"/>
  <c r="F114" i="2" s="1"/>
  <c r="F38" i="2"/>
  <c r="F37" i="2" s="1"/>
  <c r="H35" i="2"/>
  <c r="H90" i="2"/>
  <c r="G90" i="2"/>
  <c r="E14" i="2"/>
  <c r="E13" i="2" s="1"/>
  <c r="E8" i="2" s="1"/>
  <c r="H34" i="2"/>
  <c r="H33" i="2"/>
  <c r="G33" i="2"/>
  <c r="G34" i="2"/>
  <c r="G35" i="2"/>
  <c r="F14" i="2"/>
  <c r="F13" i="2" s="1"/>
  <c r="F8" i="2" s="1"/>
  <c r="F975" i="2" s="1"/>
  <c r="F427" i="2"/>
  <c r="F398" i="2"/>
  <c r="F397" i="2" s="1"/>
  <c r="F368" i="2" l="1"/>
  <c r="F511" i="2"/>
  <c r="E511" i="2"/>
  <c r="E346" i="2" s="1"/>
  <c r="F491" i="2"/>
  <c r="F346" i="2" l="1"/>
  <c r="E948" i="2"/>
  <c r="F949" i="2"/>
  <c r="F948" i="2" s="1"/>
  <c r="F823" i="2"/>
  <c r="F806" i="2" s="1"/>
  <c r="G346" i="2" l="1"/>
  <c r="F566" i="2"/>
  <c r="G562" i="2"/>
  <c r="H636" i="2"/>
  <c r="G644" i="2"/>
  <c r="G620" i="2"/>
  <c r="F610" i="2"/>
  <c r="F570" i="2" s="1"/>
  <c r="G606" i="2"/>
  <c r="H590" i="2"/>
  <c r="H571" i="2"/>
  <c r="G749" i="2"/>
  <c r="H739" i="2"/>
  <c r="H700" i="2"/>
  <c r="G687" i="2"/>
  <c r="H676" i="2"/>
  <c r="H662" i="2"/>
  <c r="G294" i="2"/>
  <c r="G760" i="2"/>
  <c r="H938" i="2"/>
  <c r="F917" i="2"/>
  <c r="G917" i="2" s="1"/>
  <c r="G870" i="2"/>
  <c r="H771" i="2"/>
  <c r="G911" i="2"/>
  <c r="F848" i="2"/>
  <c r="H848" i="2" s="1"/>
  <c r="H288" i="2"/>
  <c r="G291" i="2"/>
  <c r="G279" i="2"/>
  <c r="G263" i="2"/>
  <c r="H266" i="2"/>
  <c r="G260" i="2"/>
  <c r="G256" i="2"/>
  <c r="G252" i="2"/>
  <c r="G249" i="2"/>
  <c r="G241" i="2"/>
  <c r="G231" i="2"/>
  <c r="G222" i="2"/>
  <c r="G216" i="2"/>
  <c r="G213" i="2"/>
  <c r="G195" i="2"/>
  <c r="G191" i="2"/>
  <c r="H187" i="2"/>
  <c r="H177" i="2"/>
  <c r="H171" i="2"/>
  <c r="G166" i="2"/>
  <c r="H155" i="2"/>
  <c r="G132" i="2"/>
  <c r="H117" i="2"/>
  <c r="H112" i="2"/>
  <c r="G108" i="2"/>
  <c r="G75" i="2"/>
  <c r="G73" i="2"/>
  <c r="H64" i="2"/>
  <c r="F62" i="2"/>
  <c r="H49" i="2"/>
  <c r="G43" i="2"/>
  <c r="H40" i="2"/>
  <c r="G26" i="2"/>
  <c r="G19" i="2"/>
  <c r="G17" i="2"/>
  <c r="G292" i="2"/>
  <c r="G300" i="2"/>
  <c r="G301" i="2"/>
  <c r="G302" i="2"/>
  <c r="G303" i="2"/>
  <c r="G304" i="2"/>
  <c r="G305" i="2"/>
  <c r="G306" i="2"/>
  <c r="G307" i="2"/>
  <c r="G308" i="2"/>
  <c r="G309" i="2"/>
  <c r="G316" i="2"/>
  <c r="G317" i="2"/>
  <c r="G318" i="2"/>
  <c r="G319" i="2"/>
  <c r="G320" i="2"/>
  <c r="G321" i="2"/>
  <c r="G330" i="2"/>
  <c r="G331" i="2"/>
  <c r="G332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3" i="2"/>
  <c r="G364" i="2"/>
  <c r="G366" i="2"/>
  <c r="G367" i="2"/>
  <c r="G369" i="2"/>
  <c r="G372" i="2"/>
  <c r="G373" i="2"/>
  <c r="G377" i="2"/>
  <c r="G380" i="2"/>
  <c r="G381" i="2"/>
  <c r="G383" i="2"/>
  <c r="G384" i="2"/>
  <c r="G385" i="2"/>
  <c r="G386" i="2"/>
  <c r="G387" i="2"/>
  <c r="G388" i="2"/>
  <c r="G389" i="2"/>
  <c r="G390" i="2"/>
  <c r="G391" i="2"/>
  <c r="G392" i="2"/>
  <c r="G397" i="2"/>
  <c r="G398" i="2"/>
  <c r="G399" i="2"/>
  <c r="G400" i="2"/>
  <c r="G401" i="2"/>
  <c r="G402" i="2"/>
  <c r="G403" i="2"/>
  <c r="G407" i="2"/>
  <c r="G408" i="2"/>
  <c r="G413" i="2"/>
  <c r="G414" i="2"/>
  <c r="G415" i="2"/>
  <c r="G416" i="2"/>
  <c r="G417" i="2"/>
  <c r="G418" i="2"/>
  <c r="G423" i="2"/>
  <c r="G424" i="2"/>
  <c r="G425" i="2"/>
  <c r="G426" i="2"/>
  <c r="G430" i="2"/>
  <c r="G431" i="2"/>
  <c r="G436" i="2"/>
  <c r="G437" i="2"/>
  <c r="G438" i="2"/>
  <c r="G439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20" i="2"/>
  <c r="G521" i="2"/>
  <c r="G522" i="2"/>
  <c r="G523" i="2"/>
  <c r="G524" i="2"/>
  <c r="G525" i="2"/>
  <c r="G526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64" i="2"/>
  <c r="G565" i="2"/>
  <c r="G568" i="2"/>
  <c r="G569" i="2"/>
  <c r="G573" i="2"/>
  <c r="G574" i="2"/>
  <c r="G575" i="2"/>
  <c r="G576" i="2"/>
  <c r="G577" i="2"/>
  <c r="G578" i="2"/>
  <c r="G584" i="2"/>
  <c r="G585" i="2"/>
  <c r="G586" i="2"/>
  <c r="G587" i="2"/>
  <c r="G588" i="2"/>
  <c r="G589" i="2"/>
  <c r="G600" i="2"/>
  <c r="G601" i="2"/>
  <c r="G602" i="2"/>
  <c r="G603" i="2"/>
  <c r="G604" i="2"/>
  <c r="G605" i="2"/>
  <c r="G608" i="2"/>
  <c r="G609" i="2"/>
  <c r="G611" i="2"/>
  <c r="G612" i="2"/>
  <c r="G613" i="2"/>
  <c r="G615" i="2"/>
  <c r="G616" i="2"/>
  <c r="G617" i="2"/>
  <c r="G618" i="2"/>
  <c r="G619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7" i="2"/>
  <c r="G638" i="2"/>
  <c r="G639" i="2"/>
  <c r="G640" i="2"/>
  <c r="G641" i="2"/>
  <c r="G646" i="2"/>
  <c r="G647" i="2"/>
  <c r="G648" i="2"/>
  <c r="G649" i="2"/>
  <c r="G650" i="2"/>
  <c r="G664" i="2"/>
  <c r="G665" i="2"/>
  <c r="G666" i="2"/>
  <c r="G667" i="2"/>
  <c r="G668" i="2"/>
  <c r="G669" i="2"/>
  <c r="G670" i="2"/>
  <c r="G671" i="2"/>
  <c r="G672" i="2"/>
  <c r="G673" i="2"/>
  <c r="G677" i="2"/>
  <c r="G678" i="2"/>
  <c r="G679" i="2"/>
  <c r="G680" i="2"/>
  <c r="G681" i="2"/>
  <c r="G682" i="2"/>
  <c r="G683" i="2"/>
  <c r="G684" i="2"/>
  <c r="G685" i="2"/>
  <c r="G691" i="2"/>
  <c r="G692" i="2"/>
  <c r="G693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43" i="2"/>
  <c r="G744" i="2"/>
  <c r="G745" i="2"/>
  <c r="G746" i="2"/>
  <c r="G747" i="2"/>
  <c r="G748" i="2"/>
  <c r="G750" i="2"/>
  <c r="G751" i="2"/>
  <c r="G752" i="2"/>
  <c r="G753" i="2"/>
  <c r="G754" i="2"/>
  <c r="G755" i="2"/>
  <c r="G756" i="2"/>
  <c r="G757" i="2"/>
  <c r="G758" i="2"/>
  <c r="G761" i="2"/>
  <c r="G762" i="2"/>
  <c r="G763" i="2"/>
  <c r="G764" i="2"/>
  <c r="G765" i="2"/>
  <c r="G766" i="2"/>
  <c r="G767" i="2"/>
  <c r="G768" i="2"/>
  <c r="G772" i="2"/>
  <c r="G773" i="2"/>
  <c r="G774" i="2"/>
  <c r="G775" i="2"/>
  <c r="G776" i="2"/>
  <c r="G777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30" i="2"/>
  <c r="G831" i="2"/>
  <c r="G832" i="2"/>
  <c r="G834" i="2"/>
  <c r="G835" i="2"/>
  <c r="G836" i="2"/>
  <c r="G837" i="2"/>
  <c r="G838" i="2"/>
  <c r="G839" i="2"/>
  <c r="G840" i="2"/>
  <c r="G843" i="2"/>
  <c r="G844" i="2"/>
  <c r="G845" i="2"/>
  <c r="G846" i="2"/>
  <c r="G850" i="2"/>
  <c r="G851" i="2"/>
  <c r="G852" i="2"/>
  <c r="G853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71" i="2"/>
  <c r="G872" i="2"/>
  <c r="G873" i="2"/>
  <c r="G874" i="2"/>
  <c r="G875" i="2"/>
  <c r="G876" i="2"/>
  <c r="G877" i="2"/>
  <c r="G878" i="2"/>
  <c r="G879" i="2"/>
  <c r="G880" i="2"/>
  <c r="G883" i="2"/>
  <c r="G884" i="2"/>
  <c r="G885" i="2"/>
  <c r="G886" i="2"/>
  <c r="G887" i="2"/>
  <c r="G888" i="2"/>
  <c r="G889" i="2"/>
  <c r="G890" i="2"/>
  <c r="G891" i="2"/>
  <c r="G892" i="2"/>
  <c r="G894" i="2"/>
  <c r="G895" i="2"/>
  <c r="G896" i="2"/>
  <c r="G897" i="2"/>
  <c r="G899" i="2"/>
  <c r="G900" i="2"/>
  <c r="G901" i="2"/>
  <c r="G902" i="2"/>
  <c r="G903" i="2"/>
  <c r="G906" i="2"/>
  <c r="G907" i="2"/>
  <c r="G908" i="2"/>
  <c r="G909" i="2"/>
  <c r="G913" i="2"/>
  <c r="G914" i="2"/>
  <c r="G915" i="2"/>
  <c r="G916" i="2"/>
  <c r="G919" i="2"/>
  <c r="G920" i="2"/>
  <c r="G921" i="2"/>
  <c r="G922" i="2"/>
  <c r="G923" i="2"/>
  <c r="G924" i="2"/>
  <c r="G926" i="2"/>
  <c r="G927" i="2"/>
  <c r="G928" i="2"/>
  <c r="G930" i="2"/>
  <c r="G931" i="2"/>
  <c r="G932" i="2"/>
  <c r="G933" i="2"/>
  <c r="G934" i="2"/>
  <c r="G935" i="2"/>
  <c r="G936" i="2"/>
  <c r="G937" i="2"/>
  <c r="G939" i="2"/>
  <c r="G940" i="2"/>
  <c r="G941" i="2"/>
  <c r="G943" i="2"/>
  <c r="G944" i="2"/>
  <c r="G945" i="2"/>
  <c r="G946" i="2"/>
  <c r="G948" i="2"/>
  <c r="G949" i="2"/>
  <c r="G950" i="2"/>
  <c r="G951" i="2"/>
  <c r="G952" i="2"/>
  <c r="G953" i="2"/>
  <c r="G954" i="2"/>
  <c r="G956" i="2"/>
  <c r="G957" i="2"/>
  <c r="G958" i="2"/>
  <c r="G959" i="2"/>
  <c r="G960" i="2"/>
  <c r="G968" i="2"/>
  <c r="G969" i="2"/>
  <c r="G970" i="2"/>
  <c r="G971" i="2"/>
  <c r="G972" i="2"/>
  <c r="G973" i="2"/>
  <c r="G974" i="2"/>
  <c r="G16" i="2"/>
  <c r="G18" i="2"/>
  <c r="G20" i="2"/>
  <c r="G24" i="2"/>
  <c r="G28" i="2"/>
  <c r="G32" i="2"/>
  <c r="G41" i="2"/>
  <c r="G44" i="2"/>
  <c r="G47" i="2"/>
  <c r="G51" i="2"/>
  <c r="G56" i="2"/>
  <c r="G63" i="2"/>
  <c r="G65" i="2"/>
  <c r="G71" i="2"/>
  <c r="G74" i="2"/>
  <c r="G77" i="2"/>
  <c r="G89" i="2"/>
  <c r="G106" i="2"/>
  <c r="G109" i="2"/>
  <c r="G113" i="2"/>
  <c r="G118" i="2"/>
  <c r="G121" i="2"/>
  <c r="G127" i="2"/>
  <c r="G133" i="2"/>
  <c r="G141" i="2"/>
  <c r="G153" i="2"/>
  <c r="G156" i="2"/>
  <c r="G167" i="2"/>
  <c r="G172" i="2"/>
  <c r="G175" i="2"/>
  <c r="G178" i="2"/>
  <c r="G182" i="2"/>
  <c r="G185" i="2"/>
  <c r="G188" i="2"/>
  <c r="G192" i="2"/>
  <c r="G196" i="2"/>
  <c r="G214" i="2"/>
  <c r="G217" i="2"/>
  <c r="G221" i="2"/>
  <c r="G224" i="2"/>
  <c r="G229" i="2"/>
  <c r="G232" i="2"/>
  <c r="G242" i="2"/>
  <c r="G246" i="2"/>
  <c r="G250" i="2"/>
  <c r="G253" i="2"/>
  <c r="G258" i="2"/>
  <c r="G261" i="2"/>
  <c r="G264" i="2"/>
  <c r="G267" i="2"/>
  <c r="G277" i="2"/>
  <c r="G280" i="2"/>
  <c r="G289" i="2"/>
  <c r="G12" i="2"/>
  <c r="H12" i="2"/>
  <c r="H16" i="2"/>
  <c r="H18" i="2"/>
  <c r="H20" i="2"/>
  <c r="H24" i="2"/>
  <c r="H28" i="2"/>
  <c r="H32" i="2"/>
  <c r="H41" i="2"/>
  <c r="H44" i="2"/>
  <c r="H47" i="2"/>
  <c r="H51" i="2"/>
  <c r="H56" i="2"/>
  <c r="H63" i="2"/>
  <c r="H65" i="2"/>
  <c r="H71" i="2"/>
  <c r="H74" i="2"/>
  <c r="H77" i="2"/>
  <c r="H89" i="2"/>
  <c r="H106" i="2"/>
  <c r="H109" i="2"/>
  <c r="H113" i="2"/>
  <c r="H118" i="2"/>
  <c r="H121" i="2"/>
  <c r="H127" i="2"/>
  <c r="H133" i="2"/>
  <c r="H141" i="2"/>
  <c r="H153" i="2"/>
  <c r="H156" i="2"/>
  <c r="H167" i="2"/>
  <c r="H172" i="2"/>
  <c r="H175" i="2"/>
  <c r="H178" i="2"/>
  <c r="H182" i="2"/>
  <c r="H185" i="2"/>
  <c r="H188" i="2"/>
  <c r="H192" i="2"/>
  <c r="H196" i="2"/>
  <c r="H214" i="2"/>
  <c r="H217" i="2"/>
  <c r="H221" i="2"/>
  <c r="H224" i="2"/>
  <c r="H229" i="2"/>
  <c r="H232" i="2"/>
  <c r="H242" i="2"/>
  <c r="H246" i="2"/>
  <c r="H250" i="2"/>
  <c r="H253" i="2"/>
  <c r="H258" i="2"/>
  <c r="H261" i="2"/>
  <c r="H264" i="2"/>
  <c r="H267" i="2"/>
  <c r="H277" i="2"/>
  <c r="H280" i="2"/>
  <c r="H289" i="2"/>
  <c r="H292" i="2"/>
  <c r="H300" i="2"/>
  <c r="H301" i="2"/>
  <c r="H302" i="2"/>
  <c r="H303" i="2"/>
  <c r="H304" i="2"/>
  <c r="H305" i="2"/>
  <c r="H306" i="2"/>
  <c r="H307" i="2"/>
  <c r="H308" i="2"/>
  <c r="H309" i="2"/>
  <c r="H316" i="2"/>
  <c r="H317" i="2"/>
  <c r="H318" i="2"/>
  <c r="H319" i="2"/>
  <c r="H320" i="2"/>
  <c r="H321" i="2"/>
  <c r="H330" i="2"/>
  <c r="H331" i="2"/>
  <c r="H332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3" i="2"/>
  <c r="H364" i="2"/>
  <c r="H366" i="2"/>
  <c r="H367" i="2"/>
  <c r="H369" i="2"/>
  <c r="H372" i="2"/>
  <c r="H373" i="2"/>
  <c r="H377" i="2"/>
  <c r="H380" i="2"/>
  <c r="H381" i="2"/>
  <c r="H383" i="2"/>
  <c r="H384" i="2"/>
  <c r="H385" i="2"/>
  <c r="H386" i="2"/>
  <c r="H387" i="2"/>
  <c r="H388" i="2"/>
  <c r="H389" i="2"/>
  <c r="H390" i="2"/>
  <c r="H391" i="2"/>
  <c r="H392" i="2"/>
  <c r="H397" i="2"/>
  <c r="H398" i="2"/>
  <c r="H399" i="2"/>
  <c r="H400" i="2"/>
  <c r="H401" i="2"/>
  <c r="H402" i="2"/>
  <c r="H403" i="2"/>
  <c r="H407" i="2"/>
  <c r="H408" i="2"/>
  <c r="H413" i="2"/>
  <c r="H414" i="2"/>
  <c r="H415" i="2"/>
  <c r="H416" i="2"/>
  <c r="H417" i="2"/>
  <c r="H418" i="2"/>
  <c r="H423" i="2"/>
  <c r="H424" i="2"/>
  <c r="H425" i="2"/>
  <c r="H426" i="2"/>
  <c r="H430" i="2"/>
  <c r="H431" i="2"/>
  <c r="H436" i="2"/>
  <c r="H437" i="2"/>
  <c r="H438" i="2"/>
  <c r="H439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20" i="2"/>
  <c r="H521" i="2"/>
  <c r="H522" i="2"/>
  <c r="H523" i="2"/>
  <c r="H524" i="2"/>
  <c r="H525" i="2"/>
  <c r="H526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64" i="2"/>
  <c r="H565" i="2"/>
  <c r="H568" i="2"/>
  <c r="H569" i="2"/>
  <c r="H573" i="2"/>
  <c r="H574" i="2"/>
  <c r="H575" i="2"/>
  <c r="H576" i="2"/>
  <c r="H577" i="2"/>
  <c r="H578" i="2"/>
  <c r="H584" i="2"/>
  <c r="H585" i="2"/>
  <c r="H586" i="2"/>
  <c r="H587" i="2"/>
  <c r="H588" i="2"/>
  <c r="H589" i="2"/>
  <c r="H600" i="2"/>
  <c r="H601" i="2"/>
  <c r="H602" i="2"/>
  <c r="H603" i="2"/>
  <c r="H604" i="2"/>
  <c r="H605" i="2"/>
  <c r="H608" i="2"/>
  <c r="H609" i="2"/>
  <c r="H611" i="2"/>
  <c r="H612" i="2"/>
  <c r="H613" i="2"/>
  <c r="H615" i="2"/>
  <c r="H616" i="2"/>
  <c r="H617" i="2"/>
  <c r="H618" i="2"/>
  <c r="H619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7" i="2"/>
  <c r="H638" i="2"/>
  <c r="H639" i="2"/>
  <c r="H640" i="2"/>
  <c r="H641" i="2"/>
  <c r="H646" i="2"/>
  <c r="H647" i="2"/>
  <c r="H648" i="2"/>
  <c r="H649" i="2"/>
  <c r="H650" i="2"/>
  <c r="H664" i="2"/>
  <c r="H665" i="2"/>
  <c r="H666" i="2"/>
  <c r="H667" i="2"/>
  <c r="H668" i="2"/>
  <c r="H669" i="2"/>
  <c r="H670" i="2"/>
  <c r="H671" i="2"/>
  <c r="H672" i="2"/>
  <c r="H673" i="2"/>
  <c r="H677" i="2"/>
  <c r="H678" i="2"/>
  <c r="H679" i="2"/>
  <c r="H680" i="2"/>
  <c r="H681" i="2"/>
  <c r="H682" i="2"/>
  <c r="H683" i="2"/>
  <c r="H684" i="2"/>
  <c r="H685" i="2"/>
  <c r="H691" i="2"/>
  <c r="H692" i="2"/>
  <c r="H693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43" i="2"/>
  <c r="H744" i="2"/>
  <c r="H745" i="2"/>
  <c r="H746" i="2"/>
  <c r="H747" i="2"/>
  <c r="H748" i="2"/>
  <c r="H750" i="2"/>
  <c r="H751" i="2"/>
  <c r="H752" i="2"/>
  <c r="H753" i="2"/>
  <c r="H754" i="2"/>
  <c r="H755" i="2"/>
  <c r="H756" i="2"/>
  <c r="H757" i="2"/>
  <c r="H758" i="2"/>
  <c r="H761" i="2"/>
  <c r="H762" i="2"/>
  <c r="H763" i="2"/>
  <c r="H764" i="2"/>
  <c r="H765" i="2"/>
  <c r="H766" i="2"/>
  <c r="H767" i="2"/>
  <c r="H768" i="2"/>
  <c r="H772" i="2"/>
  <c r="H773" i="2"/>
  <c r="H774" i="2"/>
  <c r="H775" i="2"/>
  <c r="H776" i="2"/>
  <c r="H777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30" i="2"/>
  <c r="H831" i="2"/>
  <c r="H832" i="2"/>
  <c r="H834" i="2"/>
  <c r="H835" i="2"/>
  <c r="H836" i="2"/>
  <c r="H837" i="2"/>
  <c r="H838" i="2"/>
  <c r="H839" i="2"/>
  <c r="H840" i="2"/>
  <c r="H843" i="2"/>
  <c r="H844" i="2"/>
  <c r="H845" i="2"/>
  <c r="H846" i="2"/>
  <c r="H850" i="2"/>
  <c r="H851" i="2"/>
  <c r="H852" i="2"/>
  <c r="H853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71" i="2"/>
  <c r="H872" i="2"/>
  <c r="H873" i="2"/>
  <c r="H874" i="2"/>
  <c r="H875" i="2"/>
  <c r="H876" i="2"/>
  <c r="H877" i="2"/>
  <c r="H878" i="2"/>
  <c r="H879" i="2"/>
  <c r="H880" i="2"/>
  <c r="H883" i="2"/>
  <c r="H884" i="2"/>
  <c r="H885" i="2"/>
  <c r="H886" i="2"/>
  <c r="H887" i="2"/>
  <c r="H888" i="2"/>
  <c r="H889" i="2"/>
  <c r="H890" i="2"/>
  <c r="H891" i="2"/>
  <c r="H892" i="2"/>
  <c r="H894" i="2"/>
  <c r="H895" i="2"/>
  <c r="H896" i="2"/>
  <c r="H897" i="2"/>
  <c r="H899" i="2"/>
  <c r="H900" i="2"/>
  <c r="H901" i="2"/>
  <c r="H902" i="2"/>
  <c r="H903" i="2"/>
  <c r="H906" i="2"/>
  <c r="H907" i="2"/>
  <c r="H908" i="2"/>
  <c r="H909" i="2"/>
  <c r="H913" i="2"/>
  <c r="H914" i="2"/>
  <c r="H915" i="2"/>
  <c r="H916" i="2"/>
  <c r="H919" i="2"/>
  <c r="H920" i="2"/>
  <c r="H921" i="2"/>
  <c r="H922" i="2"/>
  <c r="H923" i="2"/>
  <c r="H924" i="2"/>
  <c r="H926" i="2"/>
  <c r="H927" i="2"/>
  <c r="H928" i="2"/>
  <c r="H930" i="2"/>
  <c r="H931" i="2"/>
  <c r="H932" i="2"/>
  <c r="H933" i="2"/>
  <c r="H934" i="2"/>
  <c r="H935" i="2"/>
  <c r="H936" i="2"/>
  <c r="H937" i="2"/>
  <c r="H939" i="2"/>
  <c r="H940" i="2"/>
  <c r="H941" i="2"/>
  <c r="H943" i="2"/>
  <c r="H944" i="2"/>
  <c r="H945" i="2"/>
  <c r="H946" i="2"/>
  <c r="H948" i="2"/>
  <c r="H949" i="2"/>
  <c r="H950" i="2"/>
  <c r="H951" i="2"/>
  <c r="H952" i="2"/>
  <c r="H953" i="2"/>
  <c r="H954" i="2"/>
  <c r="H956" i="2"/>
  <c r="H957" i="2"/>
  <c r="H958" i="2"/>
  <c r="H959" i="2"/>
  <c r="H960" i="2"/>
  <c r="H968" i="2"/>
  <c r="H969" i="2"/>
  <c r="H970" i="2"/>
  <c r="H971" i="2"/>
  <c r="H972" i="2"/>
  <c r="H973" i="2"/>
  <c r="H974" i="2"/>
  <c r="H566" i="2" l="1"/>
  <c r="F529" i="2"/>
  <c r="G529" i="2" s="1"/>
  <c r="H62" i="2"/>
  <c r="F61" i="2"/>
  <c r="F60" i="2" s="1"/>
  <c r="H562" i="2"/>
  <c r="H663" i="2"/>
  <c r="H563" i="2"/>
  <c r="G15" i="2"/>
  <c r="G13" i="2"/>
  <c r="G662" i="2"/>
  <c r="G636" i="2"/>
  <c r="G563" i="2"/>
  <c r="H346" i="2"/>
  <c r="G566" i="2"/>
  <c r="H645" i="2"/>
  <c r="H299" i="2"/>
  <c r="H567" i="2"/>
  <c r="G567" i="2"/>
  <c r="H644" i="2"/>
  <c r="H572" i="2"/>
  <c r="G645" i="2"/>
  <c r="H882" i="2"/>
  <c r="H607" i="2"/>
  <c r="H606" i="2"/>
  <c r="H621" i="2"/>
  <c r="H942" i="2"/>
  <c r="H620" i="2"/>
  <c r="H294" i="2"/>
  <c r="G676" i="2"/>
  <c r="G590" i="2"/>
  <c r="H614" i="2"/>
  <c r="G614" i="2"/>
  <c r="G571" i="2"/>
  <c r="G621" i="2"/>
  <c r="H610" i="2"/>
  <c r="G610" i="2"/>
  <c r="G607" i="2"/>
  <c r="G572" i="2"/>
  <c r="G686" i="2"/>
  <c r="H687" i="2"/>
  <c r="H749" i="2"/>
  <c r="G739" i="2"/>
  <c r="G955" i="2"/>
  <c r="G663" i="2"/>
  <c r="G700" i="2"/>
  <c r="H786" i="2"/>
  <c r="H760" i="2"/>
  <c r="G771" i="2"/>
  <c r="H870" i="2"/>
  <c r="G942" i="2"/>
  <c r="G912" i="2"/>
  <c r="H955" i="2"/>
  <c r="G882" i="2"/>
  <c r="H911" i="2"/>
  <c r="H918" i="2"/>
  <c r="H314" i="2"/>
  <c r="G299" i="2"/>
  <c r="G918" i="2"/>
  <c r="G314" i="2"/>
  <c r="H917" i="2"/>
  <c r="H893" i="2"/>
  <c r="G759" i="2"/>
  <c r="G938" i="2"/>
  <c r="H315" i="2"/>
  <c r="G315" i="2"/>
  <c r="G898" i="2"/>
  <c r="G929" i="2"/>
  <c r="G893" i="2"/>
  <c r="H929" i="2"/>
  <c r="E869" i="2"/>
  <c r="G925" i="2"/>
  <c r="H925" i="2"/>
  <c r="G833" i="2"/>
  <c r="F881" i="2"/>
  <c r="F869" i="2" s="1"/>
  <c r="H898" i="2"/>
  <c r="H833" i="2"/>
  <c r="H785" i="2"/>
  <c r="H912" i="2"/>
  <c r="G786" i="2"/>
  <c r="H947" i="2"/>
  <c r="G947" i="2"/>
  <c r="H279" i="2"/>
  <c r="G112" i="2"/>
  <c r="G785" i="2"/>
  <c r="G806" i="2"/>
  <c r="H829" i="2"/>
  <c r="G829" i="2"/>
  <c r="H245" i="2"/>
  <c r="G257" i="2"/>
  <c r="H50" i="2"/>
  <c r="H854" i="2"/>
  <c r="H213" i="2"/>
  <c r="G848" i="2"/>
  <c r="G855" i="2"/>
  <c r="G854" i="2"/>
  <c r="H849" i="2"/>
  <c r="H855" i="2"/>
  <c r="G849" i="2"/>
  <c r="G288" i="2"/>
  <c r="H257" i="2"/>
  <c r="H195" i="2"/>
  <c r="H291" i="2"/>
  <c r="G62" i="2"/>
  <c r="H275" i="2"/>
  <c r="G251" i="2"/>
  <c r="H46" i="2"/>
  <c r="G76" i="2"/>
  <c r="H252" i="2"/>
  <c r="H241" i="2"/>
  <c r="H181" i="2"/>
  <c r="G266" i="2"/>
  <c r="G184" i="2"/>
  <c r="H278" i="2"/>
  <c r="H276" i="2"/>
  <c r="H260" i="2"/>
  <c r="H290" i="2"/>
  <c r="H223" i="2"/>
  <c r="G276" i="2"/>
  <c r="G245" i="2"/>
  <c r="G50" i="2"/>
  <c r="G223" i="2"/>
  <c r="H256" i="2"/>
  <c r="G187" i="2"/>
  <c r="H231" i="2"/>
  <c r="H216" i="2"/>
  <c r="H263" i="2"/>
  <c r="G244" i="2"/>
  <c r="H244" i="2"/>
  <c r="G27" i="2"/>
  <c r="H212" i="2"/>
  <c r="H27" i="2"/>
  <c r="H73" i="2"/>
  <c r="G181" i="2"/>
  <c r="G194" i="2"/>
  <c r="H249" i="2"/>
  <c r="G228" i="2"/>
  <c r="H227" i="2"/>
  <c r="G227" i="2"/>
  <c r="H228" i="2"/>
  <c r="H222" i="2"/>
  <c r="H220" i="2"/>
  <c r="G220" i="2"/>
  <c r="G219" i="2"/>
  <c r="H218" i="2"/>
  <c r="H219" i="2"/>
  <c r="H174" i="2"/>
  <c r="G64" i="2"/>
  <c r="G174" i="2"/>
  <c r="H183" i="2"/>
  <c r="G183" i="2"/>
  <c r="G173" i="2"/>
  <c r="H173" i="2"/>
  <c r="H191" i="2"/>
  <c r="H190" i="2"/>
  <c r="H184" i="2"/>
  <c r="H166" i="2"/>
  <c r="G177" i="2"/>
  <c r="G171" i="2"/>
  <c r="G105" i="2"/>
  <c r="H105" i="2"/>
  <c r="H55" i="2"/>
  <c r="G31" i="2"/>
  <c r="H76" i="2"/>
  <c r="H31" i="2"/>
  <c r="H15" i="2"/>
  <c r="G140" i="2"/>
  <c r="H180" i="2"/>
  <c r="G180" i="2"/>
  <c r="H132" i="2"/>
  <c r="G46" i="2"/>
  <c r="H149" i="2"/>
  <c r="G155" i="2"/>
  <c r="G70" i="2"/>
  <c r="H120" i="2"/>
  <c r="H140" i="2"/>
  <c r="G120" i="2"/>
  <c r="G88" i="2"/>
  <c r="G119" i="2"/>
  <c r="H119" i="2"/>
  <c r="G104" i="2"/>
  <c r="H104" i="2"/>
  <c r="H69" i="2"/>
  <c r="G69" i="2"/>
  <c r="H87" i="2"/>
  <c r="G87" i="2"/>
  <c r="H152" i="2"/>
  <c r="G139" i="2"/>
  <c r="H88" i="2"/>
  <c r="G152" i="2"/>
  <c r="G40" i="2"/>
  <c r="H70" i="2"/>
  <c r="G126" i="2"/>
  <c r="G117" i="2"/>
  <c r="H108" i="2"/>
  <c r="H75" i="2"/>
  <c r="H126" i="2"/>
  <c r="G55" i="2"/>
  <c r="G123" i="2"/>
  <c r="H123" i="2"/>
  <c r="G45" i="2"/>
  <c r="H45" i="2"/>
  <c r="G54" i="2"/>
  <c r="H54" i="2"/>
  <c r="G49" i="2"/>
  <c r="G48" i="2"/>
  <c r="H43" i="2"/>
  <c r="H23" i="2"/>
  <c r="G23" i="2"/>
  <c r="H30" i="2"/>
  <c r="G30" i="2"/>
  <c r="G22" i="2"/>
  <c r="H22" i="2"/>
  <c r="G10" i="2"/>
  <c r="H10" i="2"/>
  <c r="H26" i="2"/>
  <c r="H19" i="2"/>
  <c r="H11" i="2"/>
  <c r="G11" i="2"/>
  <c r="H17" i="2"/>
  <c r="H61" i="2" l="1"/>
  <c r="G910" i="2"/>
  <c r="G290" i="2"/>
  <c r="H529" i="2"/>
  <c r="H570" i="2"/>
  <c r="G570" i="2"/>
  <c r="H686" i="2"/>
  <c r="G661" i="2"/>
  <c r="H661" i="2"/>
  <c r="H770" i="2"/>
  <c r="G770" i="2"/>
  <c r="H759" i="2"/>
  <c r="G293" i="2"/>
  <c r="H293" i="2"/>
  <c r="H806" i="2"/>
  <c r="G881" i="2"/>
  <c r="G869" i="2"/>
  <c r="H869" i="2"/>
  <c r="H881" i="2"/>
  <c r="H910" i="2"/>
  <c r="G769" i="2"/>
  <c r="H769" i="2"/>
  <c r="H828" i="2"/>
  <c r="G828" i="2"/>
  <c r="H194" i="2"/>
  <c r="G275" i="2"/>
  <c r="H251" i="2"/>
  <c r="G211" i="2"/>
  <c r="H268" i="2"/>
  <c r="G278" i="2"/>
  <c r="G61" i="2"/>
  <c r="H139" i="2"/>
  <c r="G212" i="2"/>
  <c r="H259" i="2"/>
  <c r="G259" i="2"/>
  <c r="H193" i="2"/>
  <c r="H287" i="2"/>
  <c r="G287" i="2"/>
  <c r="G240" i="2"/>
  <c r="H265" i="2"/>
  <c r="G265" i="2"/>
  <c r="H240" i="2"/>
  <c r="G262" i="2"/>
  <c r="H262" i="2"/>
  <c r="G215" i="2"/>
  <c r="H215" i="2"/>
  <c r="G230" i="2"/>
  <c r="H230" i="2"/>
  <c r="G243" i="2"/>
  <c r="H243" i="2"/>
  <c r="G248" i="2"/>
  <c r="H248" i="2"/>
  <c r="G226" i="2"/>
  <c r="H226" i="2"/>
  <c r="G218" i="2"/>
  <c r="H179" i="2"/>
  <c r="F169" i="2"/>
  <c r="F168" i="2" s="1"/>
  <c r="G176" i="2"/>
  <c r="H176" i="2"/>
  <c r="G148" i="2"/>
  <c r="H186" i="2"/>
  <c r="G186" i="2"/>
  <c r="G170" i="2"/>
  <c r="H170" i="2"/>
  <c r="G190" i="2"/>
  <c r="H38" i="2"/>
  <c r="G111" i="2"/>
  <c r="H111" i="2"/>
  <c r="G149" i="2"/>
  <c r="G165" i="2"/>
  <c r="H165" i="2"/>
  <c r="H131" i="2"/>
  <c r="G131" i="2"/>
  <c r="H48" i="2"/>
  <c r="H154" i="2"/>
  <c r="G154" i="2"/>
  <c r="G72" i="2"/>
  <c r="H72" i="2"/>
  <c r="H107" i="2"/>
  <c r="G107" i="2"/>
  <c r="G103" i="2"/>
  <c r="H103" i="2"/>
  <c r="G39" i="2"/>
  <c r="H39" i="2"/>
  <c r="H116" i="2"/>
  <c r="G116" i="2"/>
  <c r="H42" i="2"/>
  <c r="G42" i="2"/>
  <c r="H14" i="2"/>
  <c r="G14" i="2"/>
  <c r="H347" i="2"/>
  <c r="G347" i="2"/>
  <c r="G9" i="2"/>
  <c r="H9" i="2"/>
  <c r="H406" i="2"/>
  <c r="G406" i="2"/>
  <c r="H368" i="2"/>
  <c r="G368" i="2"/>
  <c r="G429" i="2"/>
  <c r="H429" i="2"/>
  <c r="H13" i="2"/>
  <c r="G25" i="2"/>
  <c r="H25" i="2"/>
  <c r="G21" i="2"/>
  <c r="H21" i="2"/>
  <c r="H29" i="2"/>
  <c r="G29" i="2"/>
  <c r="G365" i="2"/>
  <c r="H365" i="2"/>
  <c r="H362" i="2"/>
  <c r="G362" i="2"/>
  <c r="H148" i="2" l="1"/>
  <c r="G8" i="2"/>
  <c r="G268" i="2"/>
  <c r="G193" i="2"/>
  <c r="H211" i="2"/>
  <c r="F137" i="2"/>
  <c r="F59" i="2" s="1"/>
  <c r="G38" i="2"/>
  <c r="G247" i="2"/>
  <c r="H239" i="2"/>
  <c r="G239" i="2"/>
  <c r="H255" i="2"/>
  <c r="G255" i="2"/>
  <c r="F225" i="2"/>
  <c r="F210" i="2" s="1"/>
  <c r="G179" i="2"/>
  <c r="H247" i="2"/>
  <c r="H168" i="2"/>
  <c r="G169" i="2"/>
  <c r="H169" i="2"/>
  <c r="H37" i="2"/>
  <c r="G189" i="2"/>
  <c r="H189" i="2"/>
  <c r="H110" i="2"/>
  <c r="G110" i="2"/>
  <c r="H164" i="2"/>
  <c r="G164" i="2"/>
  <c r="H102" i="2"/>
  <c r="G122" i="2"/>
  <c r="H122" i="2"/>
  <c r="G60" i="2"/>
  <c r="H60" i="2"/>
  <c r="H115" i="2"/>
  <c r="G115" i="2"/>
  <c r="H138" i="2"/>
  <c r="G138" i="2"/>
  <c r="H405" i="2"/>
  <c r="H8" i="2"/>
  <c r="G405" i="2"/>
  <c r="G428" i="2"/>
  <c r="H428" i="2"/>
  <c r="G427" i="2"/>
  <c r="H427" i="2"/>
  <c r="H404" i="2"/>
  <c r="G404" i="2"/>
  <c r="G225" i="2" l="1"/>
  <c r="G37" i="2"/>
  <c r="G254" i="2"/>
  <c r="H254" i="2"/>
  <c r="H225" i="2"/>
  <c r="G168" i="2"/>
  <c r="G102" i="2"/>
  <c r="G59" i="2"/>
  <c r="G163" i="2"/>
  <c r="H163" i="2"/>
  <c r="G137" i="2"/>
  <c r="H137" i="2"/>
  <c r="G114" i="2"/>
  <c r="H114" i="2"/>
  <c r="H210" i="2" l="1"/>
  <c r="G210" i="2"/>
  <c r="H59" i="2"/>
  <c r="H975" i="2" l="1"/>
  <c r="G975" i="2"/>
</calcChain>
</file>

<file path=xl/sharedStrings.xml><?xml version="1.0" encoding="utf-8"?>
<sst xmlns="http://schemas.openxmlformats.org/spreadsheetml/2006/main" count="3864" uniqueCount="650">
  <si>
    <t/>
  </si>
  <si>
    <t>Наименование</t>
  </si>
  <si>
    <t>Цср</t>
  </si>
  <si>
    <t>Вр</t>
  </si>
  <si>
    <t>1</t>
  </si>
  <si>
    <t>2</t>
  </si>
  <si>
    <t>3</t>
  </si>
  <si>
    <t>4</t>
  </si>
  <si>
    <t>5</t>
  </si>
  <si>
    <t>6</t>
  </si>
  <si>
    <t>Муниципальная программа "Развитие информационного общества в муниципальном образовании "Анивский городской округ"</t>
  </si>
  <si>
    <t>01000</t>
  </si>
  <si>
    <t>00000</t>
  </si>
  <si>
    <t>Текущее содержание МБУ "Редакция газеты "Утро Родины", субсидия на выполнение муниципального задания МБУ "Редакция газеты "Утро Родины"</t>
  </si>
  <si>
    <t>01001</t>
  </si>
  <si>
    <t>Субсидия на выполнение муниципального задания МБУ "Редакция газеты "Утро Родины"</t>
  </si>
  <si>
    <t>00590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</si>
  <si>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</si>
  <si>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</si>
  <si>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</si>
  <si>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</si>
  <si>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Текущее содержание МКУ "Производственно-техническое управление по обеспечению деятельности органов местного самоуправления"</t>
  </si>
  <si>
    <t>01002</t>
  </si>
  <si>
    <t>Расходы на текущее содержание МКУ "Производственно-техническое управление по обеспечению деятельности органов местного самоуправления"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</si>
  <si>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</si>
  <si>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</si>
  <si>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</si>
  <si>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</si>
  <si>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</si>
  <si>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</si>
  <si>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</si>
  <si>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</si>
  <si>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</si>
  <si>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</si>
  <si>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</si>
  <si>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</si>
  <si>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Обслуживание и сопровождение программных продуктов</t>
  </si>
  <si>
    <t>01004</t>
  </si>
  <si>
    <t>Расходы на обслуживание и сопровождение программных продуктов</t>
  </si>
  <si>
    <t>Обновление компьютерной техники</t>
  </si>
  <si>
    <t>01005</t>
  </si>
  <si>
    <t>Расходы на обновление компьютерной техники</t>
  </si>
  <si>
    <t>Подписка на периодические издания и размещение информационных материалов в СМИ</t>
  </si>
  <si>
    <t>01006</t>
  </si>
  <si>
    <t>Расходы на подписку на периодические издания и размещение информационных материалов в СМИ</t>
  </si>
  <si>
    <t>20990</t>
  </si>
  <si>
    <t>Муниципальная программа "Газификация Анивского городского округа на 2015-2026 годы"</t>
  </si>
  <si>
    <t>04000</t>
  </si>
  <si>
    <t>63500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</si>
  <si>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</si>
  <si>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</si>
  <si>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</si>
  <si>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</si>
  <si>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S3500</t>
  </si>
  <si>
    <t>Оказание мер поддержки  потребителям при газификации жилого фонда</t>
  </si>
  <si>
    <t>04002</t>
  </si>
  <si>
    <t>Компенсация расходов отдельным категориям граждан на  приобретение газового оборудования при газификации жилого фонда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</si>
  <si>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</si>
  <si>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</si>
  <si>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</si>
  <si>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</si>
  <si>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Субсидия муниципальным образованиям на организацию электро-, тепло- и газоснабжения</t>
  </si>
  <si>
    <t>63160</t>
  </si>
  <si>
    <t>Поддержка населения при газификации жилищного фонда</t>
  </si>
  <si>
    <t>S3160</t>
  </si>
  <si>
    <t>Создание газозаправочной инфраструктуры и приобретение (переоборудование) транспорта и техники, использующих природный газ в качестве моторного топлива</t>
  </si>
  <si>
    <t>04003</t>
  </si>
  <si>
    <t>Субсидия муниципальным образованиям на организацию электро-, тепло- и газоснабжения (перевод автотранспорта на газомоторное топливо)</t>
  </si>
  <si>
    <t>Софинансирование субсидии на организацию электро-, тепло- и газоснабжения (перевод автотранспорта на газомоторное топливо)</t>
  </si>
  <si>
    <t>Муниципальная программа "Стимулирование экономической активности муниципального образования «Анивский городской округ»</t>
  </si>
  <si>
    <t>05000</t>
  </si>
  <si>
    <t>Совершенствование системы государственного стратегического управления</t>
  </si>
  <si>
    <t>05001</t>
  </si>
  <si>
    <t>"Развитие малого и среднего предпринимательства"</t>
  </si>
  <si>
    <t>05200</t>
  </si>
  <si>
    <t>Финансовая и имущественная поддержка</t>
  </si>
  <si>
    <t>05202</t>
  </si>
  <si>
    <t>Субсидия муниципальным образованиям на софинансирование мероприятий муниципальных программ по поддержке и развитию субъектов малого и среднего предпринимательства</t>
  </si>
  <si>
    <t>63320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</si>
  <si>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</si>
  <si>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</si>
  <si>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софинансирование к субсидии на поддержку и развитие субъектов малого и среднего предпринимательства</t>
  </si>
  <si>
    <t>S3320</t>
  </si>
  <si>
    <t>Информационная и консультационная поддержка субъектов малого и среднего предпринимательства</t>
  </si>
  <si>
    <t>05203</t>
  </si>
  <si>
    <t>"Развитие агропромышленного комплекса"</t>
  </si>
  <si>
    <t>05300</t>
  </si>
  <si>
    <t>Стимулирование развития производства продукции животноводства</t>
  </si>
  <si>
    <t>05302</t>
  </si>
  <si>
    <t>Субсидия муниципальным образованиям на поддержку животноводства в личных подсобных хозяйствах</t>
  </si>
  <si>
    <t>63180</t>
  </si>
  <si>
    <t>Стимулирование развития производства продукции  животноводства</t>
  </si>
  <si>
    <t>S3180</t>
  </si>
  <si>
    <t>Организационные мероприятия</t>
  </si>
  <si>
    <t>05303</t>
  </si>
  <si>
    <t>Иные межбюджетные трансферты на проведение мероприятий по поддержке садоводческих, огороднических и дачных некоммерческих объединений граждан</t>
  </si>
  <si>
    <t>64060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</si>
  <si>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</si>
  <si>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</si>
  <si>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"Комплексное  развитие сельских территорий"</t>
  </si>
  <si>
    <t>05400</t>
  </si>
  <si>
    <t>Улучшение жилищных условий сельского населения</t>
  </si>
  <si>
    <t>05402</t>
  </si>
  <si>
    <t>Социальные выплаты гражданам, кроме публичных нормативных социальных выплат</t>
  </si>
  <si>
    <t>320</t>
  </si>
  <si>
    <t>Субсидия на обеспечение комплексного развития сельских территорий</t>
  </si>
  <si>
    <t>L5760</t>
  </si>
  <si>
    <t>Комплексное обустройство сельских населенных пунктов объектами социальной и инженерной инфраструктуры</t>
  </si>
  <si>
    <t>05403</t>
  </si>
  <si>
    <t>Комплексное развитие сельских территорий (каркасный универсальный комплекс)</t>
  </si>
  <si>
    <t>Развитие торговли</t>
  </si>
  <si>
    <t>05500</t>
  </si>
  <si>
    <t>Обеспечение насыщения потребительского рынка качественной и безопасной продукцией</t>
  </si>
  <si>
    <t>05503</t>
  </si>
  <si>
    <t>Мероприятия по созданию благоприятных условий для развития всех форм торговли</t>
  </si>
  <si>
    <t>Муниципальная программа "Развитие транспортной инфраструктуры и дорожного хозяйства муниципального образования «Анивский городской округ»</t>
  </si>
  <si>
    <t>06000</t>
  </si>
  <si>
    <t>Капитальный ремонт улиц в населенных пунктах</t>
  </si>
  <si>
    <t>06002</t>
  </si>
  <si>
    <t>20080</t>
  </si>
  <si>
    <t>Субсидия  на софинансирование расходов  в сфере транспорта и дорожного хозяйства на капитальный ремонт дорог</t>
  </si>
  <si>
    <t>63170</t>
  </si>
  <si>
    <t>Софинансирование к субсидии в сфере транспорта и дорожного хозяйства по капитальному ремонту дорог</t>
  </si>
  <si>
    <t>S3170</t>
  </si>
  <si>
    <t>Содержание и ремонт автомобильных дорог общего пользования местного значения Анивского городского округа</t>
  </si>
  <si>
    <t>06004</t>
  </si>
  <si>
    <t>Содержание и и ремонт автомобильных дорог общего пользования  местного значения Анивского городского округа</t>
  </si>
  <si>
    <t>Субсидия на софинансирование расходов муниципальных образований в сфере транспорта и дорожного хозяйства на капитальный ремонт дорог общего пользования местного значения</t>
  </si>
  <si>
    <t>Софинансирование к субсидии в сфере транспорта и дорожного хозяйства на капитальный ремонт дорог общего пользования местного значения</t>
  </si>
  <si>
    <t>Создание условий для организации регулярных пассажирских перевозок на внутримуниципальных маршрутах в МО "Анивский городской округ"</t>
  </si>
  <si>
    <t>06006</t>
  </si>
  <si>
    <t>Расходы на проведение конкурсных процедур</t>
  </si>
  <si>
    <t>Бюджетные инвестиции в объекты мунципальной собственности</t>
  </si>
  <si>
    <t>06007</t>
  </si>
  <si>
    <t>Строительство уличной дорожной сети в Анивском городском округе</t>
  </si>
  <si>
    <t>Муниципальная программа «Обеспечение населения муниципального образования "Анивский городской округ" качественным жильем"</t>
  </si>
  <si>
    <t>07000</t>
  </si>
  <si>
    <t>Ликвидация аварийного и непригодного для проживания жилищного фонда в Анивском городском округе</t>
  </si>
  <si>
    <t>07001</t>
  </si>
  <si>
    <t>Субсидия муниципальным образованиям на обеспечение населения Сахалинской области качественным жильем</t>
  </si>
  <si>
    <t>63030</t>
  </si>
  <si>
    <t>S3030</t>
  </si>
  <si>
    <t>Обустройство земельных участков, подлежащих предоставлению семьям, имеющим трех и более детей</t>
  </si>
  <si>
    <t>07003</t>
  </si>
  <si>
    <t>Субсидия на обеспечение населения Сахалинской области качественным жильем</t>
  </si>
  <si>
    <t>Обустройство земельных участков, подлежащих предоставлению семьям, имеющих трех и более детей</t>
  </si>
  <si>
    <t>Федеральный проект "Обеспечение устойчивого сокращения непригодного для проживания жилищного фонда"</t>
  </si>
  <si>
    <t>67483</t>
  </si>
  <si>
    <t>67484</t>
  </si>
  <si>
    <t>S7483</t>
  </si>
  <si>
    <t>S7484</t>
  </si>
  <si>
    <t>Стимулирование жилищного строительства</t>
  </si>
  <si>
    <t>07100</t>
  </si>
  <si>
    <t>Развитие системы градостроительной деятельности</t>
  </si>
  <si>
    <t>07101</t>
  </si>
  <si>
    <t>Субсидия муниципальным образованиям на развитие системы градостроительной деятельности</t>
  </si>
  <si>
    <t>Развитие системы  градостроительной деятельности</t>
  </si>
  <si>
    <t>Предоставление компенсационной выплаты, связанной с возмещением расходов по выполненным в 2022 году гражданами муниципального образования "Анивский городской округ" работам по подготовке технического плана индивидуального жилого дома и регистрации его в</t>
  </si>
  <si>
    <t>07104</t>
  </si>
  <si>
    <t>Предоставление компенсационной выплаты, связанной с возмещением расходов по выполненным в 2022 году гражданами муниципального образования "Анивский городской округ" работам по подготовке технического плана индивидуального жилого дома и регистрации его в Едином государственном реестре недвижимости</t>
  </si>
  <si>
    <t>Предоставление социальных выплат молодым семьям на улучшение жилищных условий</t>
  </si>
  <si>
    <t>07105</t>
  </si>
  <si>
    <t>Реализация мероприятий по обеспечению жильем молодых семей</t>
  </si>
  <si>
    <t>L4970</t>
  </si>
  <si>
    <t>Федеральный проект "Жилье"</t>
  </si>
  <si>
    <t>071F1</t>
  </si>
  <si>
    <t>Софинансирование капитальных вложений в объекты муниципальной собственности в рамках реализации национального проекта "Жилье и городская среда" (федеральный проект "Жилье")</t>
  </si>
  <si>
    <t>Софинансирование субсидии на софинансирование капитальных вложений в объекты муниципальной собственности в рамках реализации национального проекта "Жилье и городская среда"</t>
  </si>
  <si>
    <t>Переселение граждан из аварийного жилищного фонда, расположенного на территории мунципального образования "Анивский городской округ"</t>
  </si>
  <si>
    <t>07300</t>
  </si>
  <si>
    <t>Расселение многоквартирных домов, признанных в установленном законодательством порядке аварийными</t>
  </si>
  <si>
    <t>07301</t>
  </si>
  <si>
    <t>Обеспечение населения  качественным жильем в рамках мероприятия "Обеспечение прав граждан-собственников жилых помещений в аварийном жилом фонде""</t>
  </si>
  <si>
    <t>Субсидии на софинансирование капитальных вложений в объекты муниципальной собственности по обеспечению населения Анивского городского округа качественным жильем</t>
  </si>
  <si>
    <t>Софинансирование  к субсидии на обеспечение населения  качественным жильем в рамках мероприятия "Обеспечение прав граждан-собственников жилых помещений, расположенных в аварийном жилом фонде"</t>
  </si>
  <si>
    <t>Софинансирование субсидии на софинансирование капитальных вложений в объекты муниципальной собственности по обеспечению населения Анивского городского округа качественным жильем</t>
  </si>
  <si>
    <t>073F3</t>
  </si>
  <si>
    <t>Субсидия на переселение граждан из аварийного жилищного фонда за счет средств, поступивших от Фонда содействия реформированию ЖКХ</t>
  </si>
  <si>
    <t>Субсидия на переселение граждан из аварийного жилищного фонда за счет средств областного бюджета в рамках реализации мероприятий  подпрограммы 3</t>
  </si>
  <si>
    <t>Софинансирование к субсидии на переселение граждан из аварийного жилищного фонда за счет средств, поступивших от Фонда содействия реформирования ЖКХ</t>
  </si>
  <si>
    <t>Софинансирование к субсидии на переселение граждан из аварийного жилищного фонда за счет средств областного бюджета в рамках реализации мероприятий подпрограммы 3</t>
  </si>
  <si>
    <t>Муниципальная программа "Обеспечение населения муниципального образования «Анивский городской округ» качественными услугами жилищно-коммунального хозяйства"</t>
  </si>
  <si>
    <t>08000</t>
  </si>
  <si>
    <t>Создание безопасных и комфортных условий проживания граждан на территории Анивского городского округа</t>
  </si>
  <si>
    <t>08100</t>
  </si>
  <si>
    <t>Мероприятия по созданию условий для управления многоквартирными домами</t>
  </si>
  <si>
    <t>08102</t>
  </si>
  <si>
    <t>Реализация мероприятий по созданию условий для управления многоквартирными домами за счет субсидии из областного бюджета</t>
  </si>
  <si>
    <t>63310</t>
  </si>
  <si>
    <t>Софинансирование к субсидии на реализацию мероприятий по созданию условий для управления многоквартирными домами</t>
  </si>
  <si>
    <t>S3310</t>
  </si>
  <si>
    <t>Мероприятия по субсидированию некоммерческих организаций на проведение капитального ремонта общего имущества в многоквартирных домах</t>
  </si>
  <si>
    <t>08103</t>
  </si>
  <si>
    <t>Субсидирование некоммерческих организаций на проведение капитального ремонта общего имущества в многоквартирных домах</t>
  </si>
  <si>
    <t>Создание условий для обеспечения качественными коммунальными услугами потребителей Анивского городского округа</t>
  </si>
  <si>
    <t>08200</t>
  </si>
  <si>
    <t>Строительство, реконструкция, модернизация и капитальный ремонт инфраструктуры коммунального комплекса</t>
  </si>
  <si>
    <t>08201</t>
  </si>
  <si>
    <t>Мероприятия по обеспечению безаварийной работы жилищно-коммунального комплекса</t>
  </si>
  <si>
    <t>Мероприятия по обеспечению безаварийной работы жилищно-коммунального комплекса за счет субсидии из областного бюджета</t>
  </si>
  <si>
    <t>63060</t>
  </si>
  <si>
    <t>Софинансирование  к субсидии на мероприятия по обеспечению безаварийной работы жилищно-коммунального комплекса</t>
  </si>
  <si>
    <t>S3060</t>
  </si>
  <si>
    <t>Муниципальная программа "Развитие образования в муниципальном образовании «Анивский городской округ»</t>
  </si>
  <si>
    <t>09000</t>
  </si>
  <si>
    <t>Развитие дошкольных образовательных учреждений</t>
  </si>
  <si>
    <t>09001</t>
  </si>
  <si>
    <t>Оказание муниципальных услуг МБДОУ</t>
  </si>
  <si>
    <t>Субсидии автономным учреждениям</t>
  </si>
  <si>
    <t>620</t>
  </si>
  <si>
    <t>Капитальный ремонт зданий МБДОУ</t>
  </si>
  <si>
    <t>20500</t>
  </si>
  <si>
    <t>ремонт учреждений дошкольного образовани</t>
  </si>
  <si>
    <t>20991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</si>
  <si>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</si>
  <si>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62240</t>
  </si>
  <si>
    <t>Субсидия на развитие образования в сфере дошкольного образования</t>
  </si>
  <si>
    <t>63010</t>
  </si>
  <si>
    <t>70601</t>
  </si>
  <si>
    <t>Софинансирование к субсидии муниципальным образованиям на развитие образования в сфере дошкольного образования</t>
  </si>
  <si>
    <t>S3010</t>
  </si>
  <si>
    <t>Развитие общеобразовательных учреждений</t>
  </si>
  <si>
    <t>09002</t>
  </si>
  <si>
    <t>Оказание муниципальных услуг МБОУ</t>
  </si>
  <si>
    <t>Капитальные ремонты бюджетных учреждений учреждений общего образования</t>
  </si>
  <si>
    <t>финансирование мероприятий в образовательных учреждениях</t>
  </si>
  <si>
    <t>Организация горячего питания школьников</t>
  </si>
  <si>
    <t>20993</t>
  </si>
  <si>
    <t>Финансирование мероприятий  по организации и проведению  государственной итоговой аттестации</t>
  </si>
  <si>
    <t>20995</t>
  </si>
  <si>
    <t>Субвенция на обеспечение питанием обучающихся, осваивающих образовательную программу начального, общего образования в муниципальных образовательных организациях, реализующих соответствующие  образовательные программы</t>
  </si>
  <si>
    <t>Обеспечение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</t>
  </si>
  <si>
    <t>62230</t>
  </si>
  <si>
    <t>Субвенция на выплату колмпенсаций за работу лицам, привлекаемым к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</si>
  <si>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62500</t>
  </si>
  <si>
    <t>Субсидия  на реализацию государственной программы "Развитие образования в Сахалинской области"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</si>
  <si>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в сфере образования" на выплаты за звание "Заслуженный педагог Сахалинской области" в учреждениях общего обр</t>
  </si>
  <si>
    <t>70501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</si>
  <si>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в сфере образования" в части ежемесячных денежных выплат за  государственные награды Российской Федерации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</si>
  <si>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</si>
  <si>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R3040</t>
  </si>
  <si>
    <t>софинансирование к субсидии муниципальным образованиям на развитие образования в сфере общего образования</t>
  </si>
  <si>
    <t>Развитие учреждений дополнительного образования</t>
  </si>
  <si>
    <t>09003</t>
  </si>
  <si>
    <t>Оказание муниципальных услуг МБОУ  ДОД "Дом детского творчества"</t>
  </si>
  <si>
    <t>Обеспечение персонифицированного дополнительного образования детей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</si>
  <si>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в сфере образования"  на выплаты за звание "Заслуженный педагог Сахалинской области" в учреждениях дополните</t>
  </si>
  <si>
    <t>Развитие прочих видов образовательных учреждений</t>
  </si>
  <si>
    <t>09004</t>
  </si>
  <si>
    <t>Содержание подведомственных учреждений (МКУ ЦОФМУСС)</t>
  </si>
  <si>
    <t>Прочие виды деятельности в сфере образования</t>
  </si>
  <si>
    <t>Поддержка  педагогических работников, проживающих в городе и работающих в сельской местности</t>
  </si>
  <si>
    <t>Субвенция на осуществление переданных полномочий Сахалинской области по содействию в создании временных рабочих мест для трудоустройства несовершеннолетних граждан в свободное от учебы время</t>
  </si>
  <si>
    <t>62180</t>
  </si>
  <si>
    <t>Выплата компенсации части родительской платы за содержание ребенка в муниципальных бюджетных дошкольных учрежденияих</t>
  </si>
  <si>
    <t>Осуществление переданных полномочий Сахалинской области по опеке и попечительству, поддержке приемных детей и родителей</t>
  </si>
  <si>
    <t>62600</t>
  </si>
  <si>
    <t>Расходы на выплаты персоналу государственных (муниципальных) органов</t>
  </si>
  <si>
    <t>120</t>
  </si>
  <si>
    <t>Поддержка педагогических работников, проживающих и работающих в сельской местности</t>
  </si>
  <si>
    <t>70901</t>
  </si>
  <si>
    <t>Реализация местных инициатив в рамках проекта "Молодежный бюджет"</t>
  </si>
  <si>
    <t>09006</t>
  </si>
  <si>
    <t>Субсидия на реализацию социально-значимых проектов, основанных на местных инициативах в рамках проекта "Молодежный бюджет"</t>
  </si>
  <si>
    <t>63330</t>
  </si>
  <si>
    <t>Софинансирование к субсидии на реализацию социально-значимых проектов, основанных на местных инициативах в рамках проекта "Молодежный бюджет"</t>
  </si>
  <si>
    <t>S3330</t>
  </si>
  <si>
    <t>Целевое обучение по программам высшего образования</t>
  </si>
  <si>
    <t>09007</t>
  </si>
  <si>
    <t>Расходы на целевое обучение по программам высшего образования за счет субсидии из областного бюджета</t>
  </si>
  <si>
    <t>Софинансирование к мероприятиям на целевое обучение по программам высшего образования</t>
  </si>
  <si>
    <t>Территориальная психолого-медико-педагогическая комиссия</t>
  </si>
  <si>
    <t>09008</t>
  </si>
  <si>
    <t>Расходы на обеспечение деятельности территориальной психолого-медико-педагогической комиссии</t>
  </si>
  <si>
    <t>Мероприятия по обеспечению антитеррористической безопасности учреждений образования</t>
  </si>
  <si>
    <t>09009</t>
  </si>
  <si>
    <t>Мероприятия по обеспечению антитеррористической безопасности в учреждениях образования</t>
  </si>
  <si>
    <t>20994</t>
  </si>
  <si>
    <t>Федеральный проект "Патриотическое воспитание граждан Российской Федерации"</t>
  </si>
  <si>
    <t>090EВ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</si>
  <si>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</si>
  <si>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</si>
  <si>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</si>
  <si>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090P2</t>
  </si>
  <si>
    <t>Субвенция на реализацию ЗСО "О социальной поддержке граждан, являющихся родителями (законными представителями) детей, посещающих частные организации, осуществляющие присмотр и уход за детьми, и о наделении органов местного самоуправления гос.полномочиями СО по предоставлению социальной поддержки"</t>
  </si>
  <si>
    <t>Муниципальная программа "Развитие сферы культуры Анивского городского округа"</t>
  </si>
  <si>
    <t>10000</t>
  </si>
  <si>
    <t>Развитие библиотечного дела</t>
  </si>
  <si>
    <t>10001</t>
  </si>
  <si>
    <t>Развитие культурно-досуговой деятельности</t>
  </si>
  <si>
    <t>10002</t>
  </si>
  <si>
    <t>Развитие системы дополнительного образования</t>
  </si>
  <si>
    <t>10003</t>
  </si>
  <si>
    <t>Развитие архивного дела</t>
  </si>
  <si>
    <t>10004</t>
  </si>
  <si>
    <t>Укрепление материально-технической базы учреждений культуры</t>
  </si>
  <si>
    <t>10006</t>
  </si>
  <si>
    <t>Строительство и реконструкция зданий</t>
  </si>
  <si>
    <t>10007</t>
  </si>
  <si>
    <t>Строительство школы искусств г. Анива (в т.ч. экспертиза проектной документной документации)</t>
  </si>
  <si>
    <t>Мероприятия по обеспечению антитеррористической безопасности</t>
  </si>
  <si>
    <t>10010</t>
  </si>
  <si>
    <t>Муниципальная программа "Развитие физической культуры, спорта, туризма и повышение эффективности молодежной политики в Анивском городском округе"</t>
  </si>
  <si>
    <t>11000</t>
  </si>
  <si>
    <t>"Развитие массовой физической культуры и спорта"</t>
  </si>
  <si>
    <t>11001</t>
  </si>
  <si>
    <t>Развитие массовой физической культуры и спорта</t>
  </si>
  <si>
    <t>"Развитие спорта высших достижений и системы подготовки спортивного резерва" в т.ч.</t>
  </si>
  <si>
    <t>11002</t>
  </si>
  <si>
    <t>Субсидия муниципальным образованиям на развитие физической культуры и спорта</t>
  </si>
  <si>
    <t>63130</t>
  </si>
  <si>
    <t>Софинансирование к  субсидии муниципальным образованиям на развитие физической культуры, спорта, туризма и и молодежной политики</t>
  </si>
  <si>
    <t>S3130</t>
  </si>
  <si>
    <t>"Развитие инфраструктуры и модернизация объектов в сфере физической культуры и спорта"</t>
  </si>
  <si>
    <t>11004</t>
  </si>
  <si>
    <t>Субсидия муниципальным образованиям на развитие физической культуры, спорта, туризма и повышение эффективности молодежной политики</t>
  </si>
  <si>
    <t>Софинансирование к субсидии муниципальным образованиям на развитие физической культуры, спорта, туризма и повышение эффективности молодежной политики в части укрепления материально-технической базы учреждений</t>
  </si>
  <si>
    <t>"Строительство, реконструкция, капитальный ремонт спортивных объектов и сооружений"</t>
  </si>
  <si>
    <t>11005</t>
  </si>
  <si>
    <t>ремонт плоскостных сооружений</t>
  </si>
  <si>
    <t>"Оказание муниципальных услуг (выполнение работ), обеспечение деятельности учреждений:"</t>
  </si>
  <si>
    <t>11006</t>
  </si>
  <si>
    <t>Оказание услуг муниципальных  услуг (выполнение работ), обеспечение деятельности учсреждений</t>
  </si>
  <si>
    <t>Ежемесячные денежные выплаты и компенсации специалистам, проживающим и работающим в сельской местности, рабочих поселках, поселках городского типа на территории Сахалинской области и работающих в учреждениях спортивной направленности</t>
  </si>
  <si>
    <t>"Создание  туристского продукта и развитие объектов туристской инфраструктуры"</t>
  </si>
  <si>
    <t>11007</t>
  </si>
  <si>
    <t>Создание туристического продукта и развитие объектов туристической инфраструктуры</t>
  </si>
  <si>
    <t>Мероприятия  по  созданию  условий для развития туризма  в муниципальных образованиях</t>
  </si>
  <si>
    <t>63300</t>
  </si>
  <si>
    <t>Софинансирование к мероприятиям  по созданию условий для развития туризма</t>
  </si>
  <si>
    <t>S3300</t>
  </si>
  <si>
    <t>"Муниципальная поддержка в сфере молодежной политики"</t>
  </si>
  <si>
    <t>11008</t>
  </si>
  <si>
    <t>Мероприятия в сфере молодежной политики</t>
  </si>
  <si>
    <t>"Обеспечение эффективной деятельности, направленной на здоровый образ жизни"</t>
  </si>
  <si>
    <t>11009</t>
  </si>
  <si>
    <t>Мероприятия, направленные на здоровый образ жизни молодежи</t>
  </si>
  <si>
    <t>"Информационное обеспечение государственной  молодежной политики"</t>
  </si>
  <si>
    <t>11010</t>
  </si>
  <si>
    <t>Мероприятия по обеспечению информационной  молодежной политики</t>
  </si>
  <si>
    <t>"Совершенствование системы патриотического воспитания молодежи"</t>
  </si>
  <si>
    <t>11011</t>
  </si>
  <si>
    <t>Проведение мероприятий патриотической направленности</t>
  </si>
  <si>
    <t>Охрана окружающей среды на территории муниципального образования «Анивский городской округ» на 2015-2026 годы</t>
  </si>
  <si>
    <t>12000</t>
  </si>
  <si>
    <t>Муниципальная программа "Совершенствование системы управления муниципальным имуществом муниципального образования "Анивский городской округ"</t>
  </si>
  <si>
    <t>14000</t>
  </si>
  <si>
    <t>Формирование, учет, содержание и распоряжение муниципальным имуществом</t>
  </si>
  <si>
    <t>14001</t>
  </si>
  <si>
    <t>Исполнение судебных актов</t>
  </si>
  <si>
    <t>830</t>
  </si>
  <si>
    <t>Обеспечение реализации региональной программы по ведению капитального ремонта общего имущества в многоквартирных домах на территории муниципального образования "Анивский городской округ" на 2014-2043 годы</t>
  </si>
  <si>
    <t>14002</t>
  </si>
  <si>
    <t>Обеспечение реализации региональной программы по ведению капитального ремонта общего имущества в многоквартирных домах  на территории муниципального образования "Анивский городской округ" на 2014-2043 годы</t>
  </si>
  <si>
    <t>Проведение мероприятий в области землеустройства</t>
  </si>
  <si>
    <t>14003</t>
  </si>
  <si>
    <t>Субсидия муниципальным образованиям на проведение комплексных кадастровых работ</t>
  </si>
  <si>
    <t>63340</t>
  </si>
  <si>
    <t>Софинансирование к субсидии муниципальным образованиям на проведение комплексных кадастровых работ</t>
  </si>
  <si>
    <t>S3340</t>
  </si>
  <si>
    <t>Муниципальная программа "Формирование современной городской среды мунципального образования "Анивский городской округ" на 2018-2026 годы"</t>
  </si>
  <si>
    <t>15000</t>
  </si>
  <si>
    <t>Мероприятия по капитальному ремонту дворовых территорий с обустройством детскихз площадок</t>
  </si>
  <si>
    <t>15001</t>
  </si>
  <si>
    <t>Обустройство детских площадок согласно адресному перечню</t>
  </si>
  <si>
    <t>Освещение улиц, скверов и площадей</t>
  </si>
  <si>
    <t>15002</t>
  </si>
  <si>
    <t>Обслуживание сетей уличного освещения</t>
  </si>
  <si>
    <t>Капитальный ремонт и реконструкция уличного освещения</t>
  </si>
  <si>
    <t>Озеленение</t>
  </si>
  <si>
    <t>15003</t>
  </si>
  <si>
    <t>Малые архитектурные формы</t>
  </si>
  <si>
    <t>15005</t>
  </si>
  <si>
    <t>Малые архитектурные  формы</t>
  </si>
  <si>
    <t>Уборка территорий (в т. ч. окашивание, уборка скверов.ю мест массового пребывания людей), расчистка снега</t>
  </si>
  <si>
    <t>15006</t>
  </si>
  <si>
    <t>Уборка территорий (в т.ч. окашивание, уборка скверов, мест массового пребывания людей), расчистка снега</t>
  </si>
  <si>
    <t>Проведение мероприятий по регулированию численности безнадзорных животных</t>
  </si>
  <si>
    <t>15008</t>
  </si>
  <si>
    <t>62200</t>
  </si>
  <si>
    <t>Прочие мероприятия</t>
  </si>
  <si>
    <t>15009</t>
  </si>
  <si>
    <t>Возмещение затрат по расчистке и вывозу снега</t>
  </si>
  <si>
    <t>15010</t>
  </si>
  <si>
    <t>Строительство общественного кладбища</t>
  </si>
  <si>
    <t>15011</t>
  </si>
  <si>
    <t>Строительство ограждений общественных кладбищ</t>
  </si>
  <si>
    <t>Приобретение атрибутики к государственным праздникам</t>
  </si>
  <si>
    <t>15012</t>
  </si>
  <si>
    <t>Приобретение атрибутов к государственным праздникам</t>
  </si>
  <si>
    <t>Благоустройство дворовых территорий</t>
  </si>
  <si>
    <t>15013</t>
  </si>
  <si>
    <t>Субсидия муниципальным образованиям на поддержку муниципальных программ формирования современной городской среды</t>
  </si>
  <si>
    <t>63350</t>
  </si>
  <si>
    <t>Софинансирование к субсидии муниципальным образованиям на поддержку муниципальных программ формирования современной городской среды</t>
  </si>
  <si>
    <t>S3350</t>
  </si>
  <si>
    <t>Федеральный проект "Формирование комфортной городской среды"</t>
  </si>
  <si>
    <t>150F2</t>
  </si>
  <si>
    <t>Реализация программ формирования современной городской среды в рамках реализации национального проекта "Жилье и городская среда" (федеральный проект "Формирование современной городской среды"</t>
  </si>
  <si>
    <t>55550</t>
  </si>
  <si>
    <t>Софинансирование к субсидии на формирование современной городской среды</t>
  </si>
  <si>
    <t>S5550</t>
  </si>
  <si>
    <t>Муниципальная программа "Развитие муниципальной службы и противодействие коррупции в муниципальном образовании "Анивский городской округ"</t>
  </si>
  <si>
    <t>17000</t>
  </si>
  <si>
    <t>Развитие муниципальной службы в муниципальном образовании "Анивский городской округ"</t>
  </si>
  <si>
    <t>17100</t>
  </si>
  <si>
    <t>Повышение квалификации муниципальных служащих (с получением свидетельства государственного образца)</t>
  </si>
  <si>
    <t>17101</t>
  </si>
  <si>
    <t>Расходы на дополнительное профессиональное образование муниципальных служащих</t>
  </si>
  <si>
    <t>20400</t>
  </si>
  <si>
    <t>Краткосрочное повышение квалификации муниципальных служащих (с получением свидетельства государственного образца)</t>
  </si>
  <si>
    <t>17102</t>
  </si>
  <si>
    <t>Снижение рисков от чрезвычайных ситуаций и профилактика терроризма и экстремизма в муниципальном образовании «Анивский городской округ»</t>
  </si>
  <si>
    <t>18000</t>
  </si>
  <si>
    <t>Снижение рисков от чрезвычайных ситуаций</t>
  </si>
  <si>
    <t>18100</t>
  </si>
  <si>
    <t>Мероприятия в области защиты населения и территорий от чрезвычайных ситуаций природного и техногенного характера</t>
  </si>
  <si>
    <t>18101</t>
  </si>
  <si>
    <t>Создание и использование резерва материальных ресурсов для ликвидации чрезвычайных ситуаций природного и техногенного характера</t>
  </si>
  <si>
    <t>20110</t>
  </si>
  <si>
    <t>иные обязательства, возникающие при реализации муниципальной программы</t>
  </si>
  <si>
    <t>Мероприятия в области обеспечения пожарной безопасности</t>
  </si>
  <si>
    <t>18102</t>
  </si>
  <si>
    <t>Мероприятия в области обеспечения безопасности на водных объектах</t>
  </si>
  <si>
    <t>18103</t>
  </si>
  <si>
    <t>Мероприятия в области совершенствования системы оповещения и информирования населения об угрозе ЧС</t>
  </si>
  <si>
    <t>18104</t>
  </si>
  <si>
    <t>Профилактика терроризма и экстремизма</t>
  </si>
  <si>
    <t>18200</t>
  </si>
  <si>
    <t>Профилактика терроризма и экстремизма на территории Анивского городского округа</t>
  </si>
  <si>
    <t>18201</t>
  </si>
  <si>
    <t>Муниципальная программа "Социальная поддержка ветеранов, инвалидов и иных маломобильных групп населения в муниципальном образовании "Анивский городской округ"</t>
  </si>
  <si>
    <t>19000</t>
  </si>
  <si>
    <t>Подписка ветеранов ВОВ, инвалидов, "Детей войны" на периодические печатные издания газета "Утро Родины", газета "Ветеран"</t>
  </si>
  <si>
    <t>19001</t>
  </si>
  <si>
    <t>Организация мероприятий, посвященных юбилейным и скорбным датам, общим международным праздникам</t>
  </si>
  <si>
    <t>19002</t>
  </si>
  <si>
    <t>Обеспечение льготным проездом на автомобильном транспорте общего пользования в областные лечебно-профилактические учреждения в г. Южно-Сахалинск</t>
  </si>
  <si>
    <t>19003</t>
  </si>
  <si>
    <t>Расходы на оплату проезда на автомобильном транспорте общего пользования</t>
  </si>
  <si>
    <t>Социальная поддержка ветеранов и маломобильных групп населения в муниципальном образовании "Анивский городской округ"</t>
  </si>
  <si>
    <t>19100</t>
  </si>
  <si>
    <t>Проведение мероприятий для ветеранов и маломобильных групп населения</t>
  </si>
  <si>
    <t>19102</t>
  </si>
  <si>
    <t>Расходы на проведение мероприятий для ветеранов и маломобильных групп</t>
  </si>
  <si>
    <t>Доступная среда</t>
  </si>
  <si>
    <t>19200</t>
  </si>
  <si>
    <t>Адаптация приоритетных объектов социальной, транспортной и инженерной инфраструктуры</t>
  </si>
  <si>
    <t>19204</t>
  </si>
  <si>
    <t>Расходы на адаптацию приоритетных объектов социальной, транспортной и инженерной инфраструктурой</t>
  </si>
  <si>
    <t>Субсидия муниципальным образованиям на обеспечение доступности приоритетных объектов и услуг в приоритетных сферах жизнедеятельности на территории муниципальных образований Сахалинской области</t>
  </si>
  <si>
    <t>63020</t>
  </si>
  <si>
    <t>Софинансирование к субсидии на обеспечение доступности приоритетных объектов и услуг в приоритетных сферах жизнедеятельности на территории муниципальных образований Сахалинской области</t>
  </si>
  <si>
    <t>S3020</t>
  </si>
  <si>
    <t>Проведение мероприятий для инвалидов и иных маломобильных групп населения</t>
  </si>
  <si>
    <t>19205</t>
  </si>
  <si>
    <t>Расходы на проведение мероприятий для инвалидов и маломобильных групп</t>
  </si>
  <si>
    <t>Муниципальная программа "Обеспечение безопасности муниципального образования "Анивский городской округ"</t>
  </si>
  <si>
    <t>20000</t>
  </si>
  <si>
    <t>Профилактика правонарушений в Анивском городском округе</t>
  </si>
  <si>
    <t>20100</t>
  </si>
  <si>
    <t>Создание условий для социальной адаптации и реабилитации граждан, освободившихся из мест лишения свободы и (или) осужденных к условной мере наказания</t>
  </si>
  <si>
    <t>20101</t>
  </si>
  <si>
    <t>Реализация мер по трудоустройству граждан, освободившихся из мест лишения свободы и (или) осужденных к условной мере наказания</t>
  </si>
  <si>
    <t>Специальные расходы</t>
  </si>
  <si>
    <t>880</t>
  </si>
  <si>
    <t>Мероприятия по профилактике правонарушений и преступлений</t>
  </si>
  <si>
    <t>20102</t>
  </si>
  <si>
    <t>Мероприятия по борьбе с преступностью и профилактике правонарушений</t>
  </si>
  <si>
    <t>Профилактика незаконного оборота наркотиков в Анивском городском округе</t>
  </si>
  <si>
    <t>20200</t>
  </si>
  <si>
    <t>Создание информационной среды по проблеме злоупотребления наркотическими веществами</t>
  </si>
  <si>
    <t>20201</t>
  </si>
  <si>
    <t>Мероприятия по профилактике по злоупотреблению и распространению наркотических веществ</t>
  </si>
  <si>
    <t>Стимулирование граждан к исключению наркотических средств из жизни общества</t>
  </si>
  <si>
    <t>20202</t>
  </si>
  <si>
    <t>Мероприятия по стимулированию граждан к исключению наркотических средств из жизни общества</t>
  </si>
  <si>
    <t>Непрограммные расходы на обеспечение деятельности органов местного самоуправления</t>
  </si>
  <si>
    <t>55000</t>
  </si>
  <si>
    <t>Глава муниципального образования</t>
  </si>
  <si>
    <t>55001</t>
  </si>
  <si>
    <t>Расходы на выплаты по оплате труда главе муниципального образования</t>
  </si>
  <si>
    <t>00110</t>
  </si>
  <si>
    <t>Дотации (гранты) бюджетам субъектов Российской Федерации за достижение показателей деятельности органов исполнительной власти субъектов Российской Федерации</t>
  </si>
  <si>
    <t>55490</t>
  </si>
  <si>
    <t>Председатель представительного органа муниципального образования</t>
  </si>
  <si>
    <t>55002</t>
  </si>
  <si>
    <t>Расходы на выплаты по оплате труда руководителю представительного органа муниципального образования</t>
  </si>
  <si>
    <t>Центральный аппарат</t>
  </si>
  <si>
    <t>55003</t>
  </si>
  <si>
    <t>Расходы на выплаты по оплате труда работников органов местного самоуправления</t>
  </si>
  <si>
    <t>расходы на выполнение функций органов местного самоуправления</t>
  </si>
  <si>
    <t>00190</t>
  </si>
  <si>
    <t>Субвенция на реализацию Закона Сахалинской области "Об административных комиссиях в Сахалинской области"</t>
  </si>
  <si>
    <t>62010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</si>
  <si>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 и защите их прав</t>
  </si>
  <si>
    <t>62090</t>
  </si>
  <si>
    <t>Субвенция на реализацию государственных полномочий Сахалинской области по оказанию гражданам бесплатной юридической помощи</t>
  </si>
  <si>
    <t>62210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</si>
  <si>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по   опеке и попечительству " в отношении недееспособных совершеннолетних граждан</t>
  </si>
  <si>
    <t>Руководитель контрольно-счетной палаты муниципального образования</t>
  </si>
  <si>
    <t>55004</t>
  </si>
  <si>
    <t>Расходы на выплаты по оплате труда руководителю контрольно-счетной палаты муниципального образования</t>
  </si>
  <si>
    <t>Прочие непрограммные расходы</t>
  </si>
  <si>
    <t>56000</t>
  </si>
  <si>
    <t>Проведение выборов и референдумов</t>
  </si>
  <si>
    <t>56001</t>
  </si>
  <si>
    <t>10990</t>
  </si>
  <si>
    <t>Финансовое обеспечение казенными учреждениями выполнения функций и (или) муниципального задания на оказание муниципальных услуг (выполнение работ)</t>
  </si>
  <si>
    <t>56002</t>
  </si>
  <si>
    <t>Расходы на обеспечение деятельности (оказание услуг) муниципальных учреждений</t>
  </si>
  <si>
    <t>Реализация функций, связанных с общегосударственным управлением</t>
  </si>
  <si>
    <t>56003</t>
  </si>
  <si>
    <t>Реализация принятых обязательств, связанных с общегосударственным управлением</t>
  </si>
  <si>
    <t>10995</t>
  </si>
  <si>
    <t>Субвенция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</si>
  <si>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</si>
  <si>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Содержание подведомственных учреждений</t>
  </si>
  <si>
    <t>56004</t>
  </si>
  <si>
    <t>Субвенция на реализацию государственных полномочий по жилищным субсидиям на выезд из районов Крайнего Севера и приравненных к ним местностям</t>
  </si>
  <si>
    <t>62080</t>
  </si>
  <si>
    <t>56005</t>
  </si>
  <si>
    <t>Прочие непрограммные расходы (социальные выплаты)</t>
  </si>
  <si>
    <t>Резервный фонд администрации муниципального образования</t>
  </si>
  <si>
    <t>10991</t>
  </si>
  <si>
    <t>Резервные средства</t>
  </si>
  <si>
    <t>870</t>
  </si>
  <si>
    <t>прочие непрограммные расходы по жилищно-коммунальному хозяйству</t>
  </si>
  <si>
    <t>10992</t>
  </si>
  <si>
    <t>расходы на предупреждение чрезвычайных ситуаций и ликвидацию последствий чрезвычайных ситуаций, не предусмотренных в программных мероприятиях</t>
  </si>
  <si>
    <t>10993</t>
  </si>
  <si>
    <t>Расходы на проведение официальных мероприятий в муниципальном образовании</t>
  </si>
  <si>
    <t>10996</t>
  </si>
  <si>
    <t>Выплата пенсии за выслугу лет муниципальным служащим</t>
  </si>
  <si>
    <t>56007</t>
  </si>
  <si>
    <t>выплата пенсии за выслугу лет муниципальным служащим</t>
  </si>
  <si>
    <t>Итого</t>
  </si>
  <si>
    <t>тыс. руб.</t>
  </si>
  <si>
    <t>Назначено</t>
  </si>
  <si>
    <t>Исполнено</t>
  </si>
  <si>
    <t>% исполнения</t>
  </si>
  <si>
    <t>Отклонение</t>
  </si>
  <si>
    <t xml:space="preserve"> </t>
  </si>
  <si>
    <t>Приложение 7
к решению Собрания Анивского городского округа                                                                      от _____.2025 № __</t>
  </si>
  <si>
    <t xml:space="preserve">Распределение бюджетных ассигнований  по целевым статьям (муниципальным программам и непрограммным направлениям деятельности), группам ( группам и подгруппам) видов расходов классификации расходов бюджета муниципального образования "Анивский городской округ"                                                                          за 2024 год </t>
  </si>
  <si>
    <t>Аттестация рабочих мест по защите информации</t>
  </si>
  <si>
    <t>Расходы на аттестацию рабочих мест по защите информации</t>
  </si>
  <si>
    <t>01008</t>
  </si>
  <si>
    <t>6328Г</t>
  </si>
  <si>
    <t>Субсидия муниципальным образованиям Сахалинской области на реализацию инициативного проекта "Освещение и асфальтирование дороги по ул. Советская в с. Огоньки"</t>
  </si>
  <si>
    <t>Субсидия муниципальным образованиям Сахалинской области на реализацию инициативного проекта "Асфальтирование дороги по ул. Набережная в с. Зеленодольск"</t>
  </si>
  <si>
    <t>6328Ж</t>
  </si>
  <si>
    <t>Субсидия муниципальным образованиям Сахалинской области на реализацию инициативного проекта "Асфальтирование дороги по пер.Луговой и ул. Юбилейная в с. Успенское"</t>
  </si>
  <si>
    <t>6328У</t>
  </si>
  <si>
    <t xml:space="preserve">Софинансирование к субсидии муниципальным образованиям Сахалинской области на реализацию инициативного проекта "Освещение и асфальтирование дороги по ул. Советская в с. Огоньки"	</t>
  </si>
  <si>
    <t>S328Г</t>
  </si>
  <si>
    <t xml:space="preserve">Софинансирование к субсидии муниципальным образованиям Сахалинской области на реализацию инициативного проекта  "Асфальтирование дороги по ул. Набережная в с. Зеленодольск"	</t>
  </si>
  <si>
    <t>Софинансирование к субсидии муниципальным образованиям Сахалинской области на реализацию инициативного проекта "Асфальтирование дороги по пер. Луговой и ул. Юбилейная в с. Успенское"</t>
  </si>
  <si>
    <t>S328Ж</t>
  </si>
  <si>
    <t>S328У</t>
  </si>
  <si>
    <t>Субсидия муниципальным образованиям Сахалинской области на реализацию инициативного проекта "Устройство освещения на участках по ул. Первомайская (верхняя), ул. Железнодорожная (север) и до начала ул. Цветочной в с. Мицулевка"</t>
  </si>
  <si>
    <t>Субсидия муниципальным образованиям Сахалинской области на реализацию инициативного проекта "Обустройство территории около детской плащадки в с. Петропавловское"</t>
  </si>
  <si>
    <t>6328М</t>
  </si>
  <si>
    <t>6328П</t>
  </si>
  <si>
    <t>Софинансирование к субсидии муниципальным образованиям Сахалинской области на реализацию инициативного проекта "Устройство освещения на участках по ул. Первомайская (верхняя), ул. Железнодорожная (север) и до начала ул. Цветочной в с. Мицулевка"</t>
  </si>
  <si>
    <t>Софинансирование к субсидии муниципальным образованиям Сахалинской области на реализацию инициативного проекта "Обустройство территории около детской площадки в с. Петропавловское"</t>
  </si>
  <si>
    <t>S328М</t>
  </si>
  <si>
    <t>S328П</t>
  </si>
  <si>
    <t>Субсидия муниципальным образованиям Сахалинской области на реализацию инициативного проекта "Обустройство хоккейного корта в с. Воскресенское"</t>
  </si>
  <si>
    <t>6328В</t>
  </si>
  <si>
    <t>Cофинансирование к субсидии муниципальным образованиям Сахалинской области на реализацию инициативного проекта "Обустройство хоккейного корта в с. Воскресенское"</t>
  </si>
  <si>
    <t>S328В</t>
  </si>
  <si>
    <t>Субсидия муниципальным образованиям на проведение комплекса мероприятий по уничтожению борщевика Сосновского</t>
  </si>
  <si>
    <t>63380</t>
  </si>
  <si>
    <t>Софинансирование к субсидии на проведение комплекса мероприятий по борьбе с борщевиком Сосоновского</t>
  </si>
  <si>
    <t>S3380</t>
  </si>
  <si>
    <t xml:space="preserve">Софинансирование к субсидии на обеспечение жильём граждан, проживающих на сельских территориях </t>
  </si>
  <si>
    <t>Обеспечение жильем граждан, проживающих на сельских территориях</t>
  </si>
  <si>
    <t>S5760</t>
  </si>
  <si>
    <t>А5760</t>
  </si>
  <si>
    <t>Софинансирование капитальных вложений в объекты муниципальной собственности</t>
  </si>
  <si>
    <t>Капитальные вложения в объекты муниципальной собственности в сфере дорожного хозяйства</t>
  </si>
  <si>
    <t>Софинансирование  к  капитальным вложениям в объекты муниципальной собственности в сфере дорожного хозяйства</t>
  </si>
  <si>
    <t>Федеральный проект "Дорожная сеть"</t>
  </si>
  <si>
    <t>Софинансирование к субсидии на приведение в нормативное состояние автомобильных дорог и искусственных дорожных сооружений (проект Безопасные дороги России)</t>
  </si>
  <si>
    <t>Субсидия на Приведение в нормативное состояние автомобильных дорог и искусственных дорожных сооружений (проект Безопасные дороги России)</t>
  </si>
  <si>
    <t>060R1</t>
  </si>
  <si>
    <t>S3940</t>
  </si>
  <si>
    <t>А3940</t>
  </si>
  <si>
    <t>Обеспечение благоустроенным жильем граждан, проживающих в аварийном жилом фонде, признанным таковым после 01.01.2017</t>
  </si>
  <si>
    <t>Софинансирование к субсидии на обеспечение благоустроенным жильем граждан, проживающих в аварийном жилом фонде, признанным таковым после 01.01.2017</t>
  </si>
  <si>
    <t>Мероприятия  на обеспечение населения Сахалинской области качественным жильемв рамках реализации национального проекта "Жилье и городская среда" (федеральный проект "Обеспечение устойчивого сокращения непригодного для проживания жилищного фонда")</t>
  </si>
  <si>
    <t>Софинансирование к субсидии на переселение граждан из аварийного жилищного фонда за счет средств, поступивших от Фонда содействия реформированию ЖКХ</t>
  </si>
  <si>
    <t>Софинансирование к мероприятиям  на обеспечение населения Сахалинской области качественным жильемв рамках реализации национального проекта "Жилье и городская среда" (федеральный проект "Обеспечение устойчивого сокращения непригодного для проживания жилищного фонда")</t>
  </si>
  <si>
    <t>Капитальный ремонт жилищного фонда многоквартирных домов</t>
  </si>
  <si>
    <t>Капитальный ремонт жилищного фонда муниципального образования</t>
  </si>
  <si>
    <t>08101</t>
  </si>
  <si>
    <t>Мероприятия по осуществлению территориального общественного самоуправления</t>
  </si>
  <si>
    <t>Иные межбюджетные трансферты на мероприятия по осуществлению территориального общественного самоуправления</t>
  </si>
  <si>
    <t>08104</t>
  </si>
  <si>
    <t>64080</t>
  </si>
  <si>
    <t>Субсидия на подготовку к работе в зимних условиях за счет субсидии из областного бюджета  на организацию электро-, тепло-, газоснабжения</t>
  </si>
  <si>
    <t>Субсидия муниципальным образованиям Сахалинской области на софинансирование расходов, связанных с реализацией концессионных соглашений</t>
  </si>
  <si>
    <t>63510</t>
  </si>
  <si>
    <t>Софинансирование к  субсидии на подготовку к работе в зимних условиях за счет субсидии на организацию электро-, тепло- и газоснабжения</t>
  </si>
  <si>
    <t>Софинансирование к субсидии муниципальным образованиям Сахалинской области на софинансирование расходов, связанных с реализацией концессионных соглашений</t>
  </si>
  <si>
    <t>S3510</t>
  </si>
  <si>
    <t>Прочие направления, способствующие развитию и реализации энергосбережения и повышения энергетической эффективности</t>
  </si>
  <si>
    <t>08402</t>
  </si>
  <si>
    <t>Мероприятия, способствующие развитию и реализации энергосбережения и повышения энергетической эффективности в коммунальной инфраструктуре</t>
  </si>
  <si>
    <t>Энергосбережение и повышение энергоэффективности на территории Анивскогогородского округа</t>
  </si>
  <si>
    <t>08400</t>
  </si>
  <si>
    <t>Иной бюджетный трансферт на ежемесячное денежное вознаграждение за классное руководство пед.работникам государственных и муниципальных образовательных организаций</t>
  </si>
  <si>
    <t>R3030</t>
  </si>
  <si>
    <t>63540</t>
  </si>
  <si>
    <t>71234</t>
  </si>
  <si>
    <t>Софинансирование к субсидии на реализацию мероприятий по обеспечению бесплатного горячего питания обучающихся в муниципальных образовательных организациях</t>
  </si>
  <si>
    <t>S3540</t>
  </si>
  <si>
    <t>Капитальный ремонт здания МБОУ "ДДТ"</t>
  </si>
  <si>
    <t>71230</t>
  </si>
  <si>
    <t>71701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</si>
  <si>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советников директора по воспитанию и взаимодействию с детскими общественными объединениями в муниципальных образовательных организациях, расположенных на территории Сахалинской области</t>
  </si>
  <si>
    <t>09010</t>
  </si>
  <si>
    <t>50500</t>
  </si>
  <si>
    <t>Капитальные ремонты</t>
  </si>
  <si>
    <t>Субсидия на потдержку отрасли культуры (лучшие работники сельских учреждений культуры и лучшие сельские учреждения культуры)</t>
  </si>
  <si>
    <t>Субсидия муниципальным образованиям на развитие культуры</t>
  </si>
  <si>
    <t>Софинансирование к  субсидии муниципальным образованиям на развитие культуры</t>
  </si>
  <si>
    <t>55191</t>
  </si>
  <si>
    <t>63110</t>
  </si>
  <si>
    <t>S3110</t>
  </si>
  <si>
    <t>Развитие спорта высоких достижений и системы подготовки спортивного резерва</t>
  </si>
  <si>
    <t>Развитие инфраструктуры и модернизация объектов в сфере физической культуры и спорта в бюджетных учреждениях</t>
  </si>
  <si>
    <t>Развитие инфраструктуры и модернизация объектов в сфере физической культуры и спорта</t>
  </si>
  <si>
    <t>Оснащение вводимых в эксплуатацию спортивных объектов</t>
  </si>
  <si>
    <t>Субсидия муниципальным образованиям на реализацию мероприятий по рекультивации объектов размещения отходов, земель (территорий) на которых они размещены</t>
  </si>
  <si>
    <t>Софинансирование к субсидии на реализацию мероприятий по рекультивации объектов размещения отходов, земель, территорий, на которых они размещены</t>
  </si>
  <si>
    <t>12004</t>
  </si>
  <si>
    <t>63520</t>
  </si>
  <si>
    <t>S3520</t>
  </si>
  <si>
    <t>Капитальный ремонт дворовых территорий  и проездов к дворовым территориям согласно адресному перечню</t>
  </si>
  <si>
    <t>Субсидия на поддержку муниципальных программ  формирования современной городской среды (на капитальный ремонт дворовых территорий и проездов к ним согласно адресного перечня)</t>
  </si>
  <si>
    <t>Софинансирование к субсидии  на поддержку муниципальных  программ формирования современной городской среды ( на капитальный ремонт дворовых территорий и проездов к ним согласно адресного перечня)</t>
  </si>
  <si>
    <t>Мероприятия по благоустройству территории муниципального образования</t>
  </si>
  <si>
    <t>Субсидия на реализацию программ формирования современной городской среды (федеральный проект "Формирование комфортной городской среды")</t>
  </si>
  <si>
    <t>А5550</t>
  </si>
  <si>
    <t>Расходы за счет резервного фонда Правительства Сахалинской области на предупреждение и (или) ликвидацию ЧС</t>
  </si>
  <si>
    <t>Организация и проведение культурно-массовых, культурно-развлекательных, культурно-познавательных мероприятий с участием ветеранов, инвалидов и иных маломобильных групп населения</t>
  </si>
  <si>
    <t>Организация мероприятий с сфере культуры для отдельных категорий граждан</t>
  </si>
  <si>
    <t>19006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</si>
</sst>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0.0"/>
    <numFmt numFmtId="166" formatCode="#,##0.0"/>
    <numFmt numFmtId="167" formatCode="#,##0.0_ ;\-#,##0.0\ "/>
  </numFmts>
  <fonts count="10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</font>
    <font>
      <sz val="11"/>
      <color rgb="FF000000"/>
      <name val="Times New Roman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67">
    <xf numFmtId="164" fontId="0" fillId="0" borderId="0" xfId="0" applyNumberFormat="1" applyFont="1" applyFill="1" applyAlignment="1">
      <alignment vertical="top" wrapText="1"/>
    </xf>
    <xf numFmtId="164" fontId="1" fillId="2" borderId="0" xfId="0" applyNumberFormat="1" applyFont="1" applyFill="1" applyAlignment="1">
      <alignment vertical="top" wrapText="1"/>
    </xf>
    <xf numFmtId="164" fontId="2" fillId="2" borderId="0" xfId="0" applyNumberFormat="1" applyFont="1" applyFill="1" applyAlignment="1">
      <alignment vertical="top" wrapText="1"/>
    </xf>
    <xf numFmtId="164" fontId="3" fillId="2" borderId="0" xfId="0" applyNumberFormat="1" applyFont="1" applyFill="1" applyAlignment="1">
      <alignment vertical="top" wrapText="1"/>
    </xf>
    <xf numFmtId="0" fontId="1" fillId="2" borderId="0" xfId="0" applyNumberFormat="1" applyFont="1" applyFill="1" applyAlignment="1">
      <alignment vertical="top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wrapText="1"/>
    </xf>
    <xf numFmtId="0" fontId="4" fillId="2" borderId="3" xfId="0" applyNumberFormat="1" applyFont="1" applyFill="1" applyBorder="1" applyAlignment="1">
      <alignment horizontal="center" wrapText="1"/>
    </xf>
    <xf numFmtId="0" fontId="4" fillId="2" borderId="1" xfId="0" applyNumberFormat="1" applyFont="1" applyFill="1" applyBorder="1" applyAlignment="1">
      <alignment horizontal="center" wrapText="1"/>
    </xf>
    <xf numFmtId="0" fontId="5" fillId="2" borderId="1" xfId="0" applyNumberFormat="1" applyFont="1" applyFill="1" applyBorder="1" applyAlignment="1">
      <alignment horizontal="center" wrapText="1"/>
    </xf>
    <xf numFmtId="1" fontId="5" fillId="2" borderId="1" xfId="0" applyNumberFormat="1" applyFont="1" applyFill="1" applyBorder="1" applyAlignment="1">
      <alignment horizontal="center" wrapText="1"/>
    </xf>
    <xf numFmtId="1" fontId="4" fillId="2" borderId="2" xfId="0" applyNumberFormat="1" applyFont="1" applyFill="1" applyBorder="1" applyAlignment="1">
      <alignment horizont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wrapText="1"/>
    </xf>
    <xf numFmtId="0" fontId="4" fillId="2" borderId="2" xfId="0" applyNumberFormat="1" applyFont="1" applyFill="1" applyBorder="1" applyAlignment="1">
      <alignment horizontal="left" wrapText="1"/>
    </xf>
    <xf numFmtId="0" fontId="4" fillId="2" borderId="3" xfId="0" applyNumberFormat="1" applyFont="1" applyFill="1" applyBorder="1" applyAlignment="1">
      <alignment horizontal="left" wrapText="1"/>
    </xf>
    <xf numFmtId="0" fontId="1" fillId="2" borderId="1" xfId="0" applyNumberFormat="1" applyFont="1" applyFill="1" applyBorder="1" applyAlignment="1">
      <alignment horizontal="left" wrapText="1"/>
    </xf>
    <xf numFmtId="165" fontId="5" fillId="2" borderId="1" xfId="0" applyNumberFormat="1" applyFont="1" applyFill="1" applyBorder="1" applyAlignment="1">
      <alignment horizontal="right" wrapText="1"/>
    </xf>
    <xf numFmtId="165" fontId="4" fillId="2" borderId="2" xfId="0" applyNumberFormat="1" applyFont="1" applyFill="1" applyBorder="1" applyAlignment="1">
      <alignment horizontal="right" wrapText="1"/>
    </xf>
    <xf numFmtId="0" fontId="1" fillId="2" borderId="2" xfId="0" applyNumberFormat="1" applyFont="1" applyFill="1" applyBorder="1" applyAlignment="1">
      <alignment horizontal="left" wrapText="1"/>
    </xf>
    <xf numFmtId="0" fontId="1" fillId="2" borderId="3" xfId="0" applyNumberFormat="1" applyFont="1" applyFill="1" applyBorder="1" applyAlignment="1">
      <alignment horizontal="left" wrapText="1"/>
    </xf>
    <xf numFmtId="165" fontId="2" fillId="2" borderId="1" xfId="0" applyNumberFormat="1" applyFont="1" applyFill="1" applyBorder="1" applyAlignment="1">
      <alignment horizontal="right" wrapText="1"/>
    </xf>
    <xf numFmtId="165" fontId="1" fillId="2" borderId="2" xfId="0" applyNumberFormat="1" applyFont="1" applyFill="1" applyBorder="1" applyAlignment="1">
      <alignment horizontal="right" wrapText="1"/>
    </xf>
    <xf numFmtId="0" fontId="5" fillId="2" borderId="2" xfId="0" applyNumberFormat="1" applyFont="1" applyFill="1" applyBorder="1" applyAlignment="1">
      <alignment horizontal="left" wrapText="1"/>
    </xf>
    <xf numFmtId="0" fontId="5" fillId="2" borderId="3" xfId="0" applyNumberFormat="1" applyFont="1" applyFill="1" applyBorder="1" applyAlignment="1">
      <alignment horizontal="left" wrapText="1"/>
    </xf>
    <xf numFmtId="0" fontId="5" fillId="2" borderId="1" xfId="0" applyNumberFormat="1" applyFont="1" applyFill="1" applyBorder="1" applyAlignment="1">
      <alignment horizontal="left" wrapText="1"/>
    </xf>
    <xf numFmtId="166" fontId="2" fillId="0" borderId="1" xfId="0" applyNumberFormat="1" applyFont="1" applyFill="1" applyBorder="1" applyAlignment="1">
      <alignment horizontal="right" wrapText="1"/>
    </xf>
    <xf numFmtId="164" fontId="1" fillId="0" borderId="1" xfId="0" applyFont="1" applyFill="1" applyBorder="1" applyAlignment="1">
      <alignment horizontal="left" wrapText="1"/>
    </xf>
    <xf numFmtId="164" fontId="1" fillId="0" borderId="2" xfId="0" applyFont="1" applyFill="1" applyBorder="1" applyAlignment="1">
      <alignment horizontal="left" wrapText="1"/>
    </xf>
    <xf numFmtId="164" fontId="1" fillId="0" borderId="3" xfId="0" applyFont="1" applyFill="1" applyBorder="1" applyAlignment="1">
      <alignment horizontal="left" wrapText="1"/>
    </xf>
    <xf numFmtId="164" fontId="6" fillId="0" borderId="1" xfId="0" applyFont="1" applyFill="1" applyBorder="1" applyAlignment="1">
      <alignment horizontal="left" wrapText="1"/>
    </xf>
    <xf numFmtId="165" fontId="1" fillId="0" borderId="1" xfId="0" applyNumberFormat="1" applyFont="1" applyFill="1" applyBorder="1" applyAlignment="1">
      <alignment horizontal="right" wrapText="1"/>
    </xf>
    <xf numFmtId="164" fontId="7" fillId="0" borderId="1" xfId="0" applyFont="1" applyFill="1" applyBorder="1" applyAlignment="1">
      <alignment horizontal="left" wrapText="1"/>
    </xf>
    <xf numFmtId="164" fontId="7" fillId="0" borderId="2" xfId="0" applyFont="1" applyFill="1" applyBorder="1" applyAlignment="1">
      <alignment horizontal="left" wrapText="1"/>
    </xf>
    <xf numFmtId="164" fontId="7" fillId="0" borderId="3" xfId="0" applyFont="1" applyFill="1" applyBorder="1" applyAlignment="1">
      <alignment horizontal="left" wrapText="1"/>
    </xf>
    <xf numFmtId="164" fontId="8" fillId="0" borderId="1" xfId="0" applyFont="1" applyFill="1" applyBorder="1" applyAlignment="1">
      <alignment horizontal="left" wrapText="1"/>
    </xf>
    <xf numFmtId="166" fontId="5" fillId="0" borderId="1" xfId="0" applyNumberFormat="1" applyFont="1" applyFill="1" applyBorder="1" applyAlignment="1">
      <alignment horizontal="right" wrapText="1"/>
    </xf>
    <xf numFmtId="165" fontId="5" fillId="2" borderId="2" xfId="0" applyNumberFormat="1" applyFont="1" applyFill="1" applyBorder="1" applyAlignment="1">
      <alignment horizontal="right" wrapText="1"/>
    </xf>
    <xf numFmtId="49" fontId="1" fillId="0" borderId="1" xfId="0" applyNumberFormat="1" applyFont="1" applyFill="1" applyBorder="1" applyAlignment="1">
      <alignment horizontal="left" wrapText="1"/>
    </xf>
    <xf numFmtId="164" fontId="4" fillId="0" borderId="1" xfId="0" applyFont="1" applyFill="1" applyBorder="1" applyAlignment="1">
      <alignment horizontal="left" wrapText="1"/>
    </xf>
    <xf numFmtId="164" fontId="4" fillId="0" borderId="2" xfId="0" applyFont="1" applyFill="1" applyBorder="1" applyAlignment="1">
      <alignment horizontal="left" wrapText="1"/>
    </xf>
    <xf numFmtId="164" fontId="4" fillId="0" borderId="3" xfId="0" applyFont="1" applyFill="1" applyBorder="1" applyAlignment="1">
      <alignment horizontal="left" wrapText="1"/>
    </xf>
    <xf numFmtId="164" fontId="9" fillId="0" borderId="1" xfId="0" applyFont="1" applyFill="1" applyBorder="1" applyAlignment="1">
      <alignment horizontal="left" wrapText="1"/>
    </xf>
    <xf numFmtId="165" fontId="4" fillId="0" borderId="1" xfId="0" applyNumberFormat="1" applyFont="1" applyFill="1" applyBorder="1" applyAlignment="1">
      <alignment horizontal="right" wrapText="1"/>
    </xf>
    <xf numFmtId="165" fontId="2" fillId="0" borderId="1" xfId="0" applyNumberFormat="1" applyFont="1" applyFill="1" applyBorder="1" applyAlignment="1">
      <alignment horizontal="right" wrapText="1"/>
    </xf>
    <xf numFmtId="49" fontId="1" fillId="0" borderId="3" xfId="0" applyNumberFormat="1" applyFont="1" applyFill="1" applyBorder="1" applyAlignment="1">
      <alignment horizontal="left" wrapText="1"/>
    </xf>
    <xf numFmtId="49" fontId="1" fillId="0" borderId="2" xfId="0" applyNumberFormat="1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left" wrapText="1"/>
    </xf>
    <xf numFmtId="0" fontId="1" fillId="0" borderId="2" xfId="0" applyNumberFormat="1" applyFont="1" applyFill="1" applyBorder="1" applyAlignment="1">
      <alignment horizontal="left" wrapText="1"/>
    </xf>
    <xf numFmtId="0" fontId="1" fillId="0" borderId="3" xfId="0" applyNumberFormat="1" applyFont="1" applyFill="1" applyBorder="1" applyAlignment="1">
      <alignment horizontal="left" wrapText="1"/>
    </xf>
    <xf numFmtId="0" fontId="6" fillId="0" borderId="1" xfId="0" applyNumberFormat="1" applyFont="1" applyFill="1" applyBorder="1" applyAlignment="1">
      <alignment horizontal="left" wrapText="1"/>
    </xf>
    <xf numFmtId="164" fontId="5" fillId="2" borderId="0" xfId="0" applyNumberFormat="1" applyFont="1" applyFill="1" applyAlignment="1">
      <alignment vertical="top" wrapText="1"/>
    </xf>
    <xf numFmtId="167" fontId="1" fillId="2" borderId="5" xfId="0" applyNumberFormat="1" applyFont="1" applyFill="1" applyBorder="1" applyAlignment="1">
      <alignment wrapText="1"/>
    </xf>
    <xf numFmtId="167" fontId="4" fillId="2" borderId="5" xfId="0" applyNumberFormat="1" applyFont="1" applyFill="1" applyBorder="1" applyAlignment="1">
      <alignment wrapText="1"/>
    </xf>
    <xf numFmtId="167" fontId="1" fillId="2" borderId="0" xfId="0" applyNumberFormat="1" applyFont="1" applyFill="1" applyAlignment="1">
      <alignment vertical="top" wrapText="1"/>
    </xf>
    <xf numFmtId="167" fontId="1" fillId="2" borderId="5" xfId="0" applyNumberFormat="1" applyFont="1" applyFill="1" applyBorder="1" applyAlignment="1">
      <alignment horizontal="center" vertical="center" wrapText="1"/>
    </xf>
    <xf numFmtId="167" fontId="4" fillId="2" borderId="1" xfId="0" applyNumberFormat="1" applyFont="1" applyFill="1" applyBorder="1" applyAlignment="1">
      <alignment horizontal="right" wrapText="1"/>
    </xf>
    <xf numFmtId="167" fontId="1" fillId="0" borderId="1" xfId="0" applyNumberFormat="1" applyFont="1" applyFill="1" applyBorder="1" applyAlignment="1">
      <alignment horizontal="right" wrapText="1"/>
    </xf>
    <xf numFmtId="167" fontId="5" fillId="2" borderId="5" xfId="0" applyNumberFormat="1" applyFont="1" applyFill="1" applyBorder="1" applyAlignment="1">
      <alignment wrapText="1"/>
    </xf>
    <xf numFmtId="167" fontId="4" fillId="0" borderId="1" xfId="0" applyNumberFormat="1" applyFont="1" applyFill="1" applyBorder="1" applyAlignment="1">
      <alignment horizontal="right" wrapText="1"/>
    </xf>
    <xf numFmtId="0" fontId="2" fillId="2" borderId="0" xfId="0" applyNumberFormat="1" applyFont="1" applyFill="1" applyBorder="1" applyAlignment="1">
      <alignment horizontal="right" vertical="top" wrapText="1"/>
    </xf>
    <xf numFmtId="0" fontId="1" fillId="2" borderId="0" xfId="0" applyNumberFormat="1" applyFont="1" applyFill="1" applyBorder="1" applyAlignment="1">
      <alignment horizontal="right" vertical="top" wrapText="1"/>
    </xf>
    <xf numFmtId="0" fontId="4" fillId="2" borderId="4" xfId="0" applyNumberFormat="1" applyFont="1" applyFill="1" applyBorder="1" applyAlignment="1">
      <alignment horizontal="left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Alignment="1">
      <alignment horizontal="center" vertical="top" wrapText="1"/>
    </xf>
    <xf numFmtId="0" fontId="5" fillId="2" borderId="0" xfId="0" applyNumberFormat="1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5"/>
  <sheetViews>
    <sheetView tabSelected="1" topLeftCell="A969" zoomScaleNormal="100" workbookViewId="0">
      <selection activeCell="F726" sqref="F726"/>
    </sheetView>
  </sheetViews>
  <sheetFormatPr defaultRowHeight="15.75" x14ac:dyDescent="0.2"/>
  <cols>
    <col min="1" max="1" width="41.33203125" style="1" customWidth="1"/>
    <col min="2" max="2" width="7.83203125" style="1" customWidth="1"/>
    <col min="3" max="3" width="8.5" style="1" customWidth="1"/>
    <col min="4" max="4" width="5" style="1" customWidth="1"/>
    <col min="5" max="5" width="14.6640625" style="2" customWidth="1"/>
    <col min="6" max="6" width="15.1640625" style="3" customWidth="1"/>
    <col min="7" max="7" width="7.83203125" style="1" customWidth="1"/>
    <col min="8" max="8" width="14" style="55" customWidth="1"/>
    <col min="9" max="9" width="14.5" style="1" bestFit="1" customWidth="1"/>
    <col min="10" max="10" width="15.5" style="1" bestFit="1" customWidth="1"/>
    <col min="11" max="16384" width="9.33203125" style="1"/>
  </cols>
  <sheetData>
    <row r="1" spans="1:8" ht="66.75" customHeight="1" x14ac:dyDescent="0.2">
      <c r="E1" s="61" t="s">
        <v>543</v>
      </c>
      <c r="F1" s="61"/>
      <c r="G1" s="62"/>
    </row>
    <row r="2" spans="1:8" ht="4.5" customHeight="1" x14ac:dyDescent="0.2"/>
    <row r="3" spans="1:8" ht="80.25" customHeight="1" x14ac:dyDescent="0.2">
      <c r="A3" s="65" t="s">
        <v>544</v>
      </c>
      <c r="B3" s="65"/>
      <c r="C3" s="65"/>
      <c r="D3" s="65"/>
      <c r="E3" s="66"/>
      <c r="F3" s="66"/>
      <c r="G3" s="65"/>
      <c r="H3" s="65"/>
    </row>
    <row r="4" spans="1:8" x14ac:dyDescent="0.2">
      <c r="A4" s="4" t="s">
        <v>0</v>
      </c>
      <c r="B4" s="1" t="s">
        <v>542</v>
      </c>
      <c r="H4" s="55" t="s">
        <v>537</v>
      </c>
    </row>
    <row r="5" spans="1:8" ht="4.5" customHeight="1" x14ac:dyDescent="0.2">
      <c r="A5" s="4"/>
    </row>
    <row r="6" spans="1:8" ht="63" x14ac:dyDescent="0.25">
      <c r="A6" s="5" t="s">
        <v>1</v>
      </c>
      <c r="B6" s="6" t="s">
        <v>2</v>
      </c>
      <c r="C6" s="7"/>
      <c r="D6" s="8" t="s">
        <v>3</v>
      </c>
      <c r="E6" s="9" t="s">
        <v>538</v>
      </c>
      <c r="F6" s="10" t="s">
        <v>539</v>
      </c>
      <c r="G6" s="11" t="s">
        <v>540</v>
      </c>
      <c r="H6" s="54" t="s">
        <v>541</v>
      </c>
    </row>
    <row r="7" spans="1:8" x14ac:dyDescent="0.2">
      <c r="A7" s="12" t="s">
        <v>4</v>
      </c>
      <c r="B7" s="64" t="s">
        <v>5</v>
      </c>
      <c r="C7" s="64"/>
      <c r="D7" s="12" t="s">
        <v>6</v>
      </c>
      <c r="E7" s="13" t="s">
        <v>7</v>
      </c>
      <c r="F7" s="13" t="s">
        <v>8</v>
      </c>
      <c r="G7" s="12" t="s">
        <v>9</v>
      </c>
      <c r="H7" s="56">
        <v>7</v>
      </c>
    </row>
    <row r="8" spans="1:8" ht="78.75" x14ac:dyDescent="0.25">
      <c r="A8" s="14" t="s">
        <v>10</v>
      </c>
      <c r="B8" s="15" t="s">
        <v>11</v>
      </c>
      <c r="C8" s="16" t="s">
        <v>12</v>
      </c>
      <c r="D8" s="17" t="s">
        <v>0</v>
      </c>
      <c r="E8" s="37">
        <f>E9+E13+E21+E25+E29+E33</f>
        <v>126211.2</v>
      </c>
      <c r="F8" s="37">
        <f>F9+F13+F21+F25+F29+F33</f>
        <v>124884.53526</v>
      </c>
      <c r="G8" s="19">
        <f>F8/E8*100</f>
        <v>98.948853398113641</v>
      </c>
      <c r="H8" s="57">
        <f>H9+H13+H21+H25+H29</f>
        <v>-1326.6647399999856</v>
      </c>
    </row>
    <row r="9" spans="1:8" ht="78.75" x14ac:dyDescent="0.25">
      <c r="A9" s="17" t="s">
        <v>13</v>
      </c>
      <c r="B9" s="20" t="s">
        <v>14</v>
      </c>
      <c r="C9" s="21" t="s">
        <v>12</v>
      </c>
      <c r="D9" s="17" t="s">
        <v>0</v>
      </c>
      <c r="E9" s="27">
        <f t="shared" ref="E9:F11" si="0">E10</f>
        <v>12663.1</v>
      </c>
      <c r="F9" s="27">
        <f t="shared" si="0"/>
        <v>12663</v>
      </c>
      <c r="G9" s="23">
        <f t="shared" ref="G9:G63" si="1">F9/E9*100</f>
        <v>99.999210303954001</v>
      </c>
      <c r="H9" s="53">
        <f t="shared" ref="H9:H63" si="2">F9-E9</f>
        <v>-0.1000000000003638</v>
      </c>
    </row>
    <row r="10" spans="1:8" ht="47.25" x14ac:dyDescent="0.25">
      <c r="A10" s="17" t="s">
        <v>15</v>
      </c>
      <c r="B10" s="20" t="s">
        <v>14</v>
      </c>
      <c r="C10" s="21" t="s">
        <v>16</v>
      </c>
      <c r="D10" s="17" t="s">
        <v>0</v>
      </c>
      <c r="E10" s="27">
        <f t="shared" si="0"/>
        <v>12663.1</v>
      </c>
      <c r="F10" s="27">
        <f t="shared" si="0"/>
        <v>12663</v>
      </c>
      <c r="G10" s="23">
        <f t="shared" si="1"/>
        <v>99.999210303954001</v>
      </c>
      <c r="H10" s="53">
        <f t="shared" si="2"/>
        <v>-0.1000000000003638</v>
      </c>
    </row>
    <row r="11" spans="1:8" ht="63" x14ac:dyDescent="0.25">
      <c r="A11" s="17" t="s">
        <v>17</v>
      </c>
      <c r="B11" s="20" t="s">
        <v>14</v>
      </c>
      <c r="C11" s="21" t="s">
        <v>16</v>
      </c>
      <c r="D11" s="17" t="s">
        <v>18</v>
      </c>
      <c r="E11" s="27">
        <f t="shared" si="0"/>
        <v>12663.1</v>
      </c>
      <c r="F11" s="27">
        <f t="shared" si="0"/>
        <v>12663</v>
      </c>
      <c r="G11" s="23">
        <f t="shared" si="1"/>
        <v>99.999210303954001</v>
      </c>
      <c r="H11" s="53">
        <f t="shared" si="2"/>
        <v>-0.1000000000003638</v>
      </c>
    </row>
    <row r="12" spans="1:8" ht="31.5" x14ac:dyDescent="0.25">
      <c r="A12" s="17" t="s">
        <v>19</v>
      </c>
      <c r="B12" s="20" t="s">
        <v>14</v>
      </c>
      <c r="C12" s="21" t="s">
        <v>16</v>
      </c>
      <c r="D12" s="17" t="s">
        <v>20</v>
      </c>
      <c r="E12" s="27">
        <v>12663.1</v>
      </c>
      <c r="F12" s="27">
        <v>12663</v>
      </c>
      <c r="G12" s="23">
        <f t="shared" si="1"/>
        <v>99.999210303954001</v>
      </c>
      <c r="H12" s="53">
        <f t="shared" si="2"/>
        <v>-0.1000000000003638</v>
      </c>
    </row>
    <row r="13" spans="1:8" ht="78.75" x14ac:dyDescent="0.25">
      <c r="A13" s="17" t="s">
        <v>21</v>
      </c>
      <c r="B13" s="20" t="s">
        <v>22</v>
      </c>
      <c r="C13" s="21" t="s">
        <v>12</v>
      </c>
      <c r="D13" s="17" t="s">
        <v>0</v>
      </c>
      <c r="E13" s="27">
        <f>E14</f>
        <v>109290.59999999999</v>
      </c>
      <c r="F13" s="27">
        <f>F14</f>
        <v>107993.26446000001</v>
      </c>
      <c r="G13" s="23">
        <f t="shared" si="1"/>
        <v>98.812948652491627</v>
      </c>
      <c r="H13" s="53">
        <f t="shared" si="2"/>
        <v>-1297.3355399999855</v>
      </c>
    </row>
    <row r="14" spans="1:8" ht="94.5" x14ac:dyDescent="0.25">
      <c r="A14" s="17" t="s">
        <v>23</v>
      </c>
      <c r="B14" s="20" t="s">
        <v>22</v>
      </c>
      <c r="C14" s="21" t="s">
        <v>16</v>
      </c>
      <c r="D14" s="17" t="s">
        <v>0</v>
      </c>
      <c r="E14" s="27">
        <f>E15+E17+E19</f>
        <v>109290.59999999999</v>
      </c>
      <c r="F14" s="27">
        <f>F15+F17+F19</f>
        <v>107993.26446000001</v>
      </c>
      <c r="G14" s="23">
        <f t="shared" si="1"/>
        <v>98.812948652491627</v>
      </c>
      <c r="H14" s="53">
        <f t="shared" si="2"/>
        <v>-1297.3355399999855</v>
      </c>
    </row>
    <row r="15" spans="1:8" ht="126" x14ac:dyDescent="0.25">
      <c r="A15" s="17" t="s">
        <v>24</v>
      </c>
      <c r="B15" s="20" t="s">
        <v>22</v>
      </c>
      <c r="C15" s="21" t="s">
        <v>16</v>
      </c>
      <c r="D15" s="17" t="s">
        <v>25</v>
      </c>
      <c r="E15" s="27">
        <f>E16</f>
        <v>89374.2</v>
      </c>
      <c r="F15" s="27">
        <f>F16</f>
        <v>88955.331969999999</v>
      </c>
      <c r="G15" s="23">
        <f t="shared" si="1"/>
        <v>99.531332274862322</v>
      </c>
      <c r="H15" s="53">
        <f t="shared" si="2"/>
        <v>-418.86802999999782</v>
      </c>
    </row>
    <row r="16" spans="1:8" ht="31.5" x14ac:dyDescent="0.25">
      <c r="A16" s="17" t="s">
        <v>26</v>
      </c>
      <c r="B16" s="20" t="s">
        <v>22</v>
      </c>
      <c r="C16" s="21" t="s">
        <v>16</v>
      </c>
      <c r="D16" s="17" t="s">
        <v>27</v>
      </c>
      <c r="E16" s="27">
        <v>89374.2</v>
      </c>
      <c r="F16" s="27">
        <v>88955.331969999999</v>
      </c>
      <c r="G16" s="23">
        <f t="shared" si="1"/>
        <v>99.531332274862322</v>
      </c>
      <c r="H16" s="53">
        <f t="shared" si="2"/>
        <v>-418.86802999999782</v>
      </c>
    </row>
    <row r="17" spans="1:8" ht="47.25" x14ac:dyDescent="0.25">
      <c r="A17" s="17" t="s">
        <v>28</v>
      </c>
      <c r="B17" s="20" t="s">
        <v>22</v>
      </c>
      <c r="C17" s="21" t="s">
        <v>16</v>
      </c>
      <c r="D17" s="17" t="s">
        <v>29</v>
      </c>
      <c r="E17" s="27">
        <f>E18</f>
        <v>19798.599999999999</v>
      </c>
      <c r="F17" s="27">
        <f>F18</f>
        <v>18953.279580000002</v>
      </c>
      <c r="G17" s="23">
        <f t="shared" si="1"/>
        <v>95.730403058802153</v>
      </c>
      <c r="H17" s="53">
        <f t="shared" si="2"/>
        <v>-845.32041999999637</v>
      </c>
    </row>
    <row r="18" spans="1:8" ht="63" x14ac:dyDescent="0.25">
      <c r="A18" s="17" t="s">
        <v>30</v>
      </c>
      <c r="B18" s="20" t="s">
        <v>22</v>
      </c>
      <c r="C18" s="21" t="s">
        <v>16</v>
      </c>
      <c r="D18" s="17" t="s">
        <v>31</v>
      </c>
      <c r="E18" s="27">
        <f>19732.8+65.8</f>
        <v>19798.599999999999</v>
      </c>
      <c r="F18" s="27">
        <f>18887.57958+65.7</f>
        <v>18953.279580000002</v>
      </c>
      <c r="G18" s="23">
        <f t="shared" si="1"/>
        <v>95.730403058802153</v>
      </c>
      <c r="H18" s="53">
        <f t="shared" si="2"/>
        <v>-845.32041999999637</v>
      </c>
    </row>
    <row r="19" spans="1:8" ht="31.5" x14ac:dyDescent="0.25">
      <c r="A19" s="17" t="s">
        <v>32</v>
      </c>
      <c r="B19" s="20" t="s">
        <v>22</v>
      </c>
      <c r="C19" s="21" t="s">
        <v>16</v>
      </c>
      <c r="D19" s="17" t="s">
        <v>33</v>
      </c>
      <c r="E19" s="27">
        <f>E20</f>
        <v>117.8</v>
      </c>
      <c r="F19" s="27">
        <f>F20</f>
        <v>84.652910000000006</v>
      </c>
      <c r="G19" s="23">
        <f t="shared" si="1"/>
        <v>71.861553480475393</v>
      </c>
      <c r="H19" s="53">
        <f t="shared" si="2"/>
        <v>-33.147089999999992</v>
      </c>
    </row>
    <row r="20" spans="1:8" ht="31.5" x14ac:dyDescent="0.25">
      <c r="A20" s="17" t="s">
        <v>34</v>
      </c>
      <c r="B20" s="20" t="s">
        <v>22</v>
      </c>
      <c r="C20" s="21" t="s">
        <v>16</v>
      </c>
      <c r="D20" s="17" t="s">
        <v>35</v>
      </c>
      <c r="E20" s="27">
        <v>117.8</v>
      </c>
      <c r="F20" s="27">
        <v>84.652910000000006</v>
      </c>
      <c r="G20" s="23">
        <f t="shared" si="1"/>
        <v>71.861553480475393</v>
      </c>
      <c r="H20" s="53">
        <f t="shared" si="2"/>
        <v>-33.147089999999992</v>
      </c>
    </row>
    <row r="21" spans="1:8" ht="31.5" x14ac:dyDescent="0.25">
      <c r="A21" s="17" t="s">
        <v>36</v>
      </c>
      <c r="B21" s="20" t="s">
        <v>37</v>
      </c>
      <c r="C21" s="21" t="s">
        <v>12</v>
      </c>
      <c r="D21" s="17" t="s">
        <v>0</v>
      </c>
      <c r="E21" s="27">
        <f t="shared" ref="E21:F23" si="3">E22</f>
        <v>2772</v>
      </c>
      <c r="F21" s="27">
        <f t="shared" si="3"/>
        <v>2771.8993300000002</v>
      </c>
      <c r="G21" s="23">
        <f t="shared" si="1"/>
        <v>99.996368326118329</v>
      </c>
      <c r="H21" s="53">
        <f t="shared" si="2"/>
        <v>-0.10066999999980908</v>
      </c>
    </row>
    <row r="22" spans="1:8" ht="47.25" x14ac:dyDescent="0.25">
      <c r="A22" s="17" t="s">
        <v>38</v>
      </c>
      <c r="B22" s="20" t="s">
        <v>37</v>
      </c>
      <c r="C22" s="21" t="s">
        <v>16</v>
      </c>
      <c r="D22" s="17" t="s">
        <v>0</v>
      </c>
      <c r="E22" s="27">
        <f t="shared" si="3"/>
        <v>2772</v>
      </c>
      <c r="F22" s="27">
        <f t="shared" si="3"/>
        <v>2771.8993300000002</v>
      </c>
      <c r="G22" s="23">
        <f t="shared" si="1"/>
        <v>99.996368326118329</v>
      </c>
      <c r="H22" s="53">
        <f t="shared" si="2"/>
        <v>-0.10066999999980908</v>
      </c>
    </row>
    <row r="23" spans="1:8" ht="47.25" x14ac:dyDescent="0.25">
      <c r="A23" s="17" t="s">
        <v>28</v>
      </c>
      <c r="B23" s="20" t="s">
        <v>37</v>
      </c>
      <c r="C23" s="21" t="s">
        <v>16</v>
      </c>
      <c r="D23" s="17" t="s">
        <v>29</v>
      </c>
      <c r="E23" s="27">
        <f t="shared" si="3"/>
        <v>2772</v>
      </c>
      <c r="F23" s="27">
        <f t="shared" si="3"/>
        <v>2771.8993300000002</v>
      </c>
      <c r="G23" s="23">
        <f t="shared" si="1"/>
        <v>99.996368326118329</v>
      </c>
      <c r="H23" s="53">
        <f t="shared" si="2"/>
        <v>-0.10066999999980908</v>
      </c>
    </row>
    <row r="24" spans="1:8" ht="63" x14ac:dyDescent="0.25">
      <c r="A24" s="17" t="s">
        <v>30</v>
      </c>
      <c r="B24" s="20" t="s">
        <v>37</v>
      </c>
      <c r="C24" s="21" t="s">
        <v>16</v>
      </c>
      <c r="D24" s="17" t="s">
        <v>31</v>
      </c>
      <c r="E24" s="27">
        <v>2772</v>
      </c>
      <c r="F24" s="27">
        <v>2771.8993300000002</v>
      </c>
      <c r="G24" s="23">
        <f t="shared" si="1"/>
        <v>99.996368326118329</v>
      </c>
      <c r="H24" s="53">
        <f t="shared" si="2"/>
        <v>-0.10066999999980908</v>
      </c>
    </row>
    <row r="25" spans="1:8" ht="31.5" x14ac:dyDescent="0.25">
      <c r="A25" s="17" t="s">
        <v>39</v>
      </c>
      <c r="B25" s="20" t="s">
        <v>40</v>
      </c>
      <c r="C25" s="21" t="s">
        <v>12</v>
      </c>
      <c r="D25" s="17" t="s">
        <v>0</v>
      </c>
      <c r="E25" s="27">
        <f t="shared" ref="E25:F27" si="4">E26</f>
        <v>1120</v>
      </c>
      <c r="F25" s="27">
        <f t="shared" si="4"/>
        <v>1119.77692</v>
      </c>
      <c r="G25" s="23">
        <f t="shared" si="1"/>
        <v>99.980082142857142</v>
      </c>
      <c r="H25" s="53">
        <f t="shared" si="2"/>
        <v>-0.22307999999998174</v>
      </c>
    </row>
    <row r="26" spans="1:8" ht="31.5" x14ac:dyDescent="0.25">
      <c r="A26" s="17" t="s">
        <v>41</v>
      </c>
      <c r="B26" s="20" t="s">
        <v>40</v>
      </c>
      <c r="C26" s="21" t="s">
        <v>16</v>
      </c>
      <c r="D26" s="17" t="s">
        <v>0</v>
      </c>
      <c r="E26" s="27">
        <f t="shared" si="4"/>
        <v>1120</v>
      </c>
      <c r="F26" s="27">
        <f t="shared" si="4"/>
        <v>1119.77692</v>
      </c>
      <c r="G26" s="23">
        <f t="shared" si="1"/>
        <v>99.980082142857142</v>
      </c>
      <c r="H26" s="53">
        <f t="shared" si="2"/>
        <v>-0.22307999999998174</v>
      </c>
    </row>
    <row r="27" spans="1:8" ht="47.25" x14ac:dyDescent="0.25">
      <c r="A27" s="17" t="s">
        <v>28</v>
      </c>
      <c r="B27" s="20" t="s">
        <v>40</v>
      </c>
      <c r="C27" s="21" t="s">
        <v>16</v>
      </c>
      <c r="D27" s="17" t="s">
        <v>29</v>
      </c>
      <c r="E27" s="27">
        <f t="shared" si="4"/>
        <v>1120</v>
      </c>
      <c r="F27" s="27">
        <f t="shared" si="4"/>
        <v>1119.77692</v>
      </c>
      <c r="G27" s="23">
        <f t="shared" si="1"/>
        <v>99.980082142857142</v>
      </c>
      <c r="H27" s="53">
        <f t="shared" si="2"/>
        <v>-0.22307999999998174</v>
      </c>
    </row>
    <row r="28" spans="1:8" ht="63" x14ac:dyDescent="0.25">
      <c r="A28" s="17" t="s">
        <v>30</v>
      </c>
      <c r="B28" s="20" t="s">
        <v>40</v>
      </c>
      <c r="C28" s="21" t="s">
        <v>16</v>
      </c>
      <c r="D28" s="17" t="s">
        <v>31</v>
      </c>
      <c r="E28" s="27">
        <v>1120</v>
      </c>
      <c r="F28" s="27">
        <v>1119.77692</v>
      </c>
      <c r="G28" s="23">
        <f t="shared" si="1"/>
        <v>99.980082142857142</v>
      </c>
      <c r="H28" s="53">
        <f t="shared" si="2"/>
        <v>-0.22307999999998174</v>
      </c>
    </row>
    <row r="29" spans="1:8" ht="63" x14ac:dyDescent="0.25">
      <c r="A29" s="17" t="s">
        <v>42</v>
      </c>
      <c r="B29" s="20" t="s">
        <v>43</v>
      </c>
      <c r="C29" s="21" t="s">
        <v>12</v>
      </c>
      <c r="D29" s="17" t="s">
        <v>0</v>
      </c>
      <c r="E29" s="27">
        <f t="shared" ref="E29:F31" si="5">E30</f>
        <v>222.8</v>
      </c>
      <c r="F29" s="27">
        <f t="shared" si="5"/>
        <v>193.89455000000001</v>
      </c>
      <c r="G29" s="23">
        <f t="shared" si="1"/>
        <v>87.02627917414722</v>
      </c>
      <c r="H29" s="53">
        <f t="shared" si="2"/>
        <v>-28.905450000000002</v>
      </c>
    </row>
    <row r="30" spans="1:8" ht="63" x14ac:dyDescent="0.25">
      <c r="A30" s="17" t="s">
        <v>44</v>
      </c>
      <c r="B30" s="20" t="s">
        <v>43</v>
      </c>
      <c r="C30" s="21" t="s">
        <v>16</v>
      </c>
      <c r="D30" s="17" t="s">
        <v>0</v>
      </c>
      <c r="E30" s="27">
        <f t="shared" si="5"/>
        <v>222.8</v>
      </c>
      <c r="F30" s="27">
        <f t="shared" si="5"/>
        <v>193.89455000000001</v>
      </c>
      <c r="G30" s="23">
        <f t="shared" si="1"/>
        <v>87.02627917414722</v>
      </c>
      <c r="H30" s="53">
        <f t="shared" si="2"/>
        <v>-28.905450000000002</v>
      </c>
    </row>
    <row r="31" spans="1:8" ht="47.25" x14ac:dyDescent="0.25">
      <c r="A31" s="17" t="s">
        <v>28</v>
      </c>
      <c r="B31" s="20" t="s">
        <v>43</v>
      </c>
      <c r="C31" s="21" t="s">
        <v>16</v>
      </c>
      <c r="D31" s="17" t="s">
        <v>29</v>
      </c>
      <c r="E31" s="27">
        <f t="shared" si="5"/>
        <v>222.8</v>
      </c>
      <c r="F31" s="27">
        <f t="shared" si="5"/>
        <v>193.89455000000001</v>
      </c>
      <c r="G31" s="23">
        <f t="shared" si="1"/>
        <v>87.02627917414722</v>
      </c>
      <c r="H31" s="53">
        <f t="shared" si="2"/>
        <v>-28.905450000000002</v>
      </c>
    </row>
    <row r="32" spans="1:8" ht="63" x14ac:dyDescent="0.25">
      <c r="A32" s="17" t="s">
        <v>30</v>
      </c>
      <c r="B32" s="20" t="s">
        <v>43</v>
      </c>
      <c r="C32" s="21" t="s">
        <v>16</v>
      </c>
      <c r="D32" s="17" t="s">
        <v>31</v>
      </c>
      <c r="E32" s="27">
        <v>222.8</v>
      </c>
      <c r="F32" s="27">
        <v>193.89455000000001</v>
      </c>
      <c r="G32" s="23">
        <f t="shared" si="1"/>
        <v>87.02627917414722</v>
      </c>
      <c r="H32" s="53">
        <f t="shared" si="2"/>
        <v>-28.905450000000002</v>
      </c>
    </row>
    <row r="33" spans="1:8" ht="31.5" x14ac:dyDescent="0.25">
      <c r="A33" s="28" t="s">
        <v>545</v>
      </c>
      <c r="B33" s="29" t="s">
        <v>547</v>
      </c>
      <c r="C33" s="30" t="s">
        <v>12</v>
      </c>
      <c r="D33" s="17"/>
      <c r="E33" s="27">
        <f t="shared" ref="E33:F35" si="6">E34</f>
        <v>142.69999999999999</v>
      </c>
      <c r="F33" s="27">
        <f t="shared" si="6"/>
        <v>142.69999999999999</v>
      </c>
      <c r="G33" s="32">
        <f t="shared" si="1"/>
        <v>100</v>
      </c>
      <c r="H33" s="58">
        <f t="shared" si="2"/>
        <v>0</v>
      </c>
    </row>
    <row r="34" spans="1:8" ht="31.5" x14ac:dyDescent="0.25">
      <c r="A34" s="28" t="s">
        <v>546</v>
      </c>
      <c r="B34" s="29" t="s">
        <v>547</v>
      </c>
      <c r="C34" s="30" t="s">
        <v>492</v>
      </c>
      <c r="D34" s="31" t="s">
        <v>0</v>
      </c>
      <c r="E34" s="27">
        <f t="shared" si="6"/>
        <v>142.69999999999999</v>
      </c>
      <c r="F34" s="27">
        <f t="shared" si="6"/>
        <v>142.69999999999999</v>
      </c>
      <c r="G34" s="32">
        <f t="shared" si="1"/>
        <v>100</v>
      </c>
      <c r="H34" s="58">
        <f t="shared" si="2"/>
        <v>0</v>
      </c>
    </row>
    <row r="35" spans="1:8" ht="47.25" x14ac:dyDescent="0.25">
      <c r="A35" s="28" t="s">
        <v>28</v>
      </c>
      <c r="B35" s="29" t="s">
        <v>547</v>
      </c>
      <c r="C35" s="30" t="s">
        <v>492</v>
      </c>
      <c r="D35" s="28" t="s">
        <v>29</v>
      </c>
      <c r="E35" s="27">
        <f t="shared" si="6"/>
        <v>142.69999999999999</v>
      </c>
      <c r="F35" s="27">
        <f t="shared" si="6"/>
        <v>142.69999999999999</v>
      </c>
      <c r="G35" s="32">
        <f t="shared" si="1"/>
        <v>100</v>
      </c>
      <c r="H35" s="58">
        <f t="shared" si="2"/>
        <v>0</v>
      </c>
    </row>
    <row r="36" spans="1:8" ht="63" x14ac:dyDescent="0.25">
      <c r="A36" s="28" t="s">
        <v>30</v>
      </c>
      <c r="B36" s="29" t="s">
        <v>547</v>
      </c>
      <c r="C36" s="30" t="s">
        <v>492</v>
      </c>
      <c r="D36" s="28" t="s">
        <v>31</v>
      </c>
      <c r="E36" s="27">
        <v>142.69999999999999</v>
      </c>
      <c r="F36" s="27">
        <v>142.69999999999999</v>
      </c>
      <c r="G36" s="32">
        <f t="shared" si="1"/>
        <v>100</v>
      </c>
      <c r="H36" s="58">
        <f t="shared" si="2"/>
        <v>0</v>
      </c>
    </row>
    <row r="37" spans="1:8" ht="63" x14ac:dyDescent="0.25">
      <c r="A37" s="14" t="s">
        <v>46</v>
      </c>
      <c r="B37" s="15" t="s">
        <v>47</v>
      </c>
      <c r="C37" s="16" t="s">
        <v>12</v>
      </c>
      <c r="D37" s="17" t="s">
        <v>0</v>
      </c>
      <c r="E37" s="37">
        <f>E38+E48</f>
        <v>76597.100000000006</v>
      </c>
      <c r="F37" s="37">
        <f>F38+F48</f>
        <v>65924.170710000006</v>
      </c>
      <c r="G37" s="19">
        <f t="shared" si="1"/>
        <v>86.066144423222283</v>
      </c>
      <c r="H37" s="54">
        <f t="shared" si="2"/>
        <v>-10672.92929</v>
      </c>
    </row>
    <row r="38" spans="1:8" ht="47.25" x14ac:dyDescent="0.25">
      <c r="A38" s="17" t="s">
        <v>54</v>
      </c>
      <c r="B38" s="20" t="s">
        <v>55</v>
      </c>
      <c r="C38" s="21" t="s">
        <v>12</v>
      </c>
      <c r="D38" s="17" t="s">
        <v>0</v>
      </c>
      <c r="E38" s="27">
        <f>E39+E42+E45</f>
        <v>51313.000000000007</v>
      </c>
      <c r="F38" s="27">
        <f>F39+F42+F45</f>
        <v>40940.170709999999</v>
      </c>
      <c r="G38" s="23">
        <f t="shared" si="1"/>
        <v>79.785182526845034</v>
      </c>
      <c r="H38" s="53">
        <f t="shared" si="2"/>
        <v>-10372.829290000009</v>
      </c>
    </row>
    <row r="39" spans="1:8" ht="78.75" x14ac:dyDescent="0.25">
      <c r="A39" s="17" t="s">
        <v>56</v>
      </c>
      <c r="B39" s="20" t="s">
        <v>55</v>
      </c>
      <c r="C39" s="21" t="s">
        <v>45</v>
      </c>
      <c r="D39" s="17" t="s">
        <v>0</v>
      </c>
      <c r="E39" s="27">
        <f>E40</f>
        <v>14756.4</v>
      </c>
      <c r="F39" s="27">
        <f>F40</f>
        <v>4384.1707100000003</v>
      </c>
      <c r="G39" s="23">
        <f t="shared" si="1"/>
        <v>29.710300005421381</v>
      </c>
      <c r="H39" s="53">
        <f t="shared" si="2"/>
        <v>-10372.229289999999</v>
      </c>
    </row>
    <row r="40" spans="1:8" ht="31.5" x14ac:dyDescent="0.25">
      <c r="A40" s="17" t="s">
        <v>57</v>
      </c>
      <c r="B40" s="20" t="s">
        <v>55</v>
      </c>
      <c r="C40" s="21" t="s">
        <v>45</v>
      </c>
      <c r="D40" s="17" t="s">
        <v>58</v>
      </c>
      <c r="E40" s="27">
        <f>E41</f>
        <v>14756.4</v>
      </c>
      <c r="F40" s="27">
        <f>F41</f>
        <v>4384.1707100000003</v>
      </c>
      <c r="G40" s="23">
        <f t="shared" si="1"/>
        <v>29.710300005421381</v>
      </c>
      <c r="H40" s="53">
        <f t="shared" si="2"/>
        <v>-10372.229289999999</v>
      </c>
    </row>
    <row r="41" spans="1:8" ht="31.5" x14ac:dyDescent="0.25">
      <c r="A41" s="17" t="s">
        <v>59</v>
      </c>
      <c r="B41" s="20" t="s">
        <v>55</v>
      </c>
      <c r="C41" s="21" t="s">
        <v>45</v>
      </c>
      <c r="D41" s="17" t="s">
        <v>60</v>
      </c>
      <c r="E41" s="27">
        <v>14756.4</v>
      </c>
      <c r="F41" s="27">
        <v>4384.1707100000003</v>
      </c>
      <c r="G41" s="23">
        <f t="shared" si="1"/>
        <v>29.710300005421381</v>
      </c>
      <c r="H41" s="53">
        <f t="shared" si="2"/>
        <v>-10372.229289999999</v>
      </c>
    </row>
    <row r="42" spans="1:8" ht="47.25" x14ac:dyDescent="0.25">
      <c r="A42" s="17" t="s">
        <v>61</v>
      </c>
      <c r="B42" s="20" t="s">
        <v>55</v>
      </c>
      <c r="C42" s="21" t="s">
        <v>62</v>
      </c>
      <c r="D42" s="17" t="s">
        <v>0</v>
      </c>
      <c r="E42" s="27">
        <f>E43</f>
        <v>35459.300000000003</v>
      </c>
      <c r="F42" s="27">
        <f>F43</f>
        <v>35459.300000000003</v>
      </c>
      <c r="G42" s="23">
        <f t="shared" si="1"/>
        <v>100</v>
      </c>
      <c r="H42" s="53">
        <f t="shared" si="2"/>
        <v>0</v>
      </c>
    </row>
    <row r="43" spans="1:8" ht="31.5" x14ac:dyDescent="0.25">
      <c r="A43" s="17" t="s">
        <v>57</v>
      </c>
      <c r="B43" s="20" t="s">
        <v>55</v>
      </c>
      <c r="C43" s="21" t="s">
        <v>62</v>
      </c>
      <c r="D43" s="17" t="s">
        <v>58</v>
      </c>
      <c r="E43" s="27">
        <f>E44</f>
        <v>35459.300000000003</v>
      </c>
      <c r="F43" s="27">
        <f>F44</f>
        <v>35459.300000000003</v>
      </c>
      <c r="G43" s="23">
        <f t="shared" si="1"/>
        <v>100</v>
      </c>
      <c r="H43" s="53">
        <f t="shared" si="2"/>
        <v>0</v>
      </c>
    </row>
    <row r="44" spans="1:8" ht="31.5" x14ac:dyDescent="0.25">
      <c r="A44" s="17" t="s">
        <v>59</v>
      </c>
      <c r="B44" s="20" t="s">
        <v>55</v>
      </c>
      <c r="C44" s="21" t="s">
        <v>62</v>
      </c>
      <c r="D44" s="17" t="s">
        <v>60</v>
      </c>
      <c r="E44" s="27">
        <v>35459.300000000003</v>
      </c>
      <c r="F44" s="27">
        <v>35459.300000000003</v>
      </c>
      <c r="G44" s="23">
        <f t="shared" si="1"/>
        <v>100</v>
      </c>
      <c r="H44" s="53">
        <f t="shared" si="2"/>
        <v>0</v>
      </c>
    </row>
    <row r="45" spans="1:8" ht="31.5" x14ac:dyDescent="0.25">
      <c r="A45" s="17" t="s">
        <v>63</v>
      </c>
      <c r="B45" s="20" t="s">
        <v>55</v>
      </c>
      <c r="C45" s="21" t="s">
        <v>64</v>
      </c>
      <c r="D45" s="17" t="s">
        <v>0</v>
      </c>
      <c r="E45" s="27">
        <f>E46</f>
        <v>1097.3</v>
      </c>
      <c r="F45" s="27">
        <f>F46</f>
        <v>1096.7</v>
      </c>
      <c r="G45" s="23">
        <f t="shared" si="1"/>
        <v>99.945320331723337</v>
      </c>
      <c r="H45" s="53">
        <f t="shared" si="2"/>
        <v>-0.59999999999990905</v>
      </c>
    </row>
    <row r="46" spans="1:8" ht="31.5" x14ac:dyDescent="0.25">
      <c r="A46" s="17" t="s">
        <v>57</v>
      </c>
      <c r="B46" s="20" t="s">
        <v>55</v>
      </c>
      <c r="C46" s="21" t="s">
        <v>64</v>
      </c>
      <c r="D46" s="17" t="s">
        <v>58</v>
      </c>
      <c r="E46" s="27">
        <f>E47</f>
        <v>1097.3</v>
      </c>
      <c r="F46" s="27">
        <f>F47</f>
        <v>1096.7</v>
      </c>
      <c r="G46" s="23">
        <f t="shared" si="1"/>
        <v>99.945320331723337</v>
      </c>
      <c r="H46" s="53">
        <f t="shared" si="2"/>
        <v>-0.59999999999990905</v>
      </c>
    </row>
    <row r="47" spans="1:8" ht="31.5" x14ac:dyDescent="0.25">
      <c r="A47" s="17" t="s">
        <v>59</v>
      </c>
      <c r="B47" s="20" t="s">
        <v>55</v>
      </c>
      <c r="C47" s="21" t="s">
        <v>64</v>
      </c>
      <c r="D47" s="17" t="s">
        <v>60</v>
      </c>
      <c r="E47" s="27">
        <v>1097.3</v>
      </c>
      <c r="F47" s="27">
        <v>1096.7</v>
      </c>
      <c r="G47" s="23">
        <f t="shared" si="1"/>
        <v>99.945320331723337</v>
      </c>
      <c r="H47" s="53">
        <f t="shared" si="2"/>
        <v>-0.59999999999990905</v>
      </c>
    </row>
    <row r="48" spans="1:8" ht="94.5" x14ac:dyDescent="0.25">
      <c r="A48" s="17" t="s">
        <v>65</v>
      </c>
      <c r="B48" s="20" t="s">
        <v>66</v>
      </c>
      <c r="C48" s="21" t="s">
        <v>12</v>
      </c>
      <c r="D48" s="17" t="s">
        <v>0</v>
      </c>
      <c r="E48" s="27">
        <f>E49+E54</f>
        <v>25284.1</v>
      </c>
      <c r="F48" s="27">
        <f>F49+F54</f>
        <v>24984</v>
      </c>
      <c r="G48" s="23">
        <f t="shared" si="1"/>
        <v>98.813088067204291</v>
      </c>
      <c r="H48" s="53">
        <f t="shared" si="2"/>
        <v>-300.09999999999854</v>
      </c>
    </row>
    <row r="49" spans="1:8" ht="78.75" x14ac:dyDescent="0.25">
      <c r="A49" s="17" t="s">
        <v>67</v>
      </c>
      <c r="B49" s="20" t="s">
        <v>66</v>
      </c>
      <c r="C49" s="21" t="s">
        <v>62</v>
      </c>
      <c r="D49" s="17" t="s">
        <v>0</v>
      </c>
      <c r="E49" s="27">
        <f>E50+E52</f>
        <v>24525.5</v>
      </c>
      <c r="F49" s="27">
        <f>F50+F52</f>
        <v>24234.48</v>
      </c>
      <c r="G49" s="23">
        <f t="shared" si="1"/>
        <v>98.813398299728846</v>
      </c>
      <c r="H49" s="53">
        <f t="shared" si="2"/>
        <v>-291.02000000000044</v>
      </c>
    </row>
    <row r="50" spans="1:8" ht="48" customHeight="1" x14ac:dyDescent="0.25">
      <c r="A50" s="28" t="s">
        <v>28</v>
      </c>
      <c r="B50" s="20" t="s">
        <v>66</v>
      </c>
      <c r="C50" s="21" t="s">
        <v>62</v>
      </c>
      <c r="D50" s="17">
        <v>200</v>
      </c>
      <c r="E50" s="27">
        <f>E51</f>
        <v>20888</v>
      </c>
      <c r="F50" s="27">
        <f>F51</f>
        <v>20887.98</v>
      </c>
      <c r="G50" s="23">
        <f t="shared" si="1"/>
        <v>99.999904251244729</v>
      </c>
      <c r="H50" s="53">
        <f t="shared" si="2"/>
        <v>-2.0000000000436557E-2</v>
      </c>
    </row>
    <row r="51" spans="1:8" ht="63" x14ac:dyDescent="0.25">
      <c r="A51" s="28" t="s">
        <v>30</v>
      </c>
      <c r="B51" s="20" t="s">
        <v>66</v>
      </c>
      <c r="C51" s="21" t="s">
        <v>62</v>
      </c>
      <c r="D51" s="17">
        <v>240</v>
      </c>
      <c r="E51" s="27">
        <v>20888</v>
      </c>
      <c r="F51" s="27">
        <v>20887.98</v>
      </c>
      <c r="G51" s="23">
        <f t="shared" si="1"/>
        <v>99.999904251244729</v>
      </c>
      <c r="H51" s="53">
        <f t="shared" si="2"/>
        <v>-2.0000000000436557E-2</v>
      </c>
    </row>
    <row r="52" spans="1:8" ht="31.5" x14ac:dyDescent="0.25">
      <c r="A52" s="28" t="s">
        <v>57</v>
      </c>
      <c r="B52" s="20" t="s">
        <v>66</v>
      </c>
      <c r="C52" s="21" t="s">
        <v>62</v>
      </c>
      <c r="D52" s="17">
        <v>300</v>
      </c>
      <c r="E52" s="27">
        <f>E53</f>
        <v>3637.5</v>
      </c>
      <c r="F52" s="27">
        <f>F53</f>
        <v>3346.5</v>
      </c>
      <c r="G52" s="32">
        <f t="shared" si="1"/>
        <v>92</v>
      </c>
      <c r="H52" s="58">
        <f t="shared" si="2"/>
        <v>-291</v>
      </c>
    </row>
    <row r="53" spans="1:8" ht="31.5" x14ac:dyDescent="0.25">
      <c r="A53" s="28" t="s">
        <v>59</v>
      </c>
      <c r="B53" s="20" t="s">
        <v>66</v>
      </c>
      <c r="C53" s="21" t="s">
        <v>62</v>
      </c>
      <c r="D53" s="17">
        <v>310</v>
      </c>
      <c r="E53" s="27">
        <v>3637.5</v>
      </c>
      <c r="F53" s="27">
        <v>3346.5</v>
      </c>
      <c r="G53" s="32">
        <f t="shared" si="1"/>
        <v>92</v>
      </c>
      <c r="H53" s="58">
        <f t="shared" si="2"/>
        <v>-291</v>
      </c>
    </row>
    <row r="54" spans="1:8" ht="78.75" x14ac:dyDescent="0.25">
      <c r="A54" s="17" t="s">
        <v>68</v>
      </c>
      <c r="B54" s="20" t="s">
        <v>66</v>
      </c>
      <c r="C54" s="21" t="s">
        <v>64</v>
      </c>
      <c r="D54" s="17" t="s">
        <v>0</v>
      </c>
      <c r="E54" s="27">
        <f>E55+E57</f>
        <v>758.6</v>
      </c>
      <c r="F54" s="27">
        <f>F55+F57</f>
        <v>749.52</v>
      </c>
      <c r="G54" s="23">
        <f t="shared" si="1"/>
        <v>98.803058265225403</v>
      </c>
      <c r="H54" s="53">
        <f t="shared" si="2"/>
        <v>-9.0800000000000409</v>
      </c>
    </row>
    <row r="55" spans="1:8" ht="45.75" customHeight="1" x14ac:dyDescent="0.25">
      <c r="A55" s="28" t="s">
        <v>28</v>
      </c>
      <c r="B55" s="20" t="s">
        <v>66</v>
      </c>
      <c r="C55" s="21" t="s">
        <v>64</v>
      </c>
      <c r="D55" s="17">
        <v>200</v>
      </c>
      <c r="E55" s="27">
        <f>E56</f>
        <v>646.1</v>
      </c>
      <c r="F55" s="27">
        <f>F56</f>
        <v>646.02</v>
      </c>
      <c r="G55" s="23">
        <f t="shared" si="1"/>
        <v>99.987618015787021</v>
      </c>
      <c r="H55" s="53">
        <f t="shared" si="2"/>
        <v>-8.0000000000040927E-2</v>
      </c>
    </row>
    <row r="56" spans="1:8" ht="63" x14ac:dyDescent="0.25">
      <c r="A56" s="28" t="s">
        <v>30</v>
      </c>
      <c r="B56" s="20" t="s">
        <v>66</v>
      </c>
      <c r="C56" s="21" t="s">
        <v>64</v>
      </c>
      <c r="D56" s="17">
        <v>240</v>
      </c>
      <c r="E56" s="27">
        <v>646.1</v>
      </c>
      <c r="F56" s="27">
        <v>646.02</v>
      </c>
      <c r="G56" s="23">
        <f t="shared" si="1"/>
        <v>99.987618015787021</v>
      </c>
      <c r="H56" s="53">
        <f t="shared" si="2"/>
        <v>-8.0000000000040927E-2</v>
      </c>
    </row>
    <row r="57" spans="1:8" ht="31.5" x14ac:dyDescent="0.25">
      <c r="A57" s="28" t="s">
        <v>57</v>
      </c>
      <c r="B57" s="20" t="s">
        <v>66</v>
      </c>
      <c r="C57" s="21" t="s">
        <v>64</v>
      </c>
      <c r="D57" s="17">
        <v>300</v>
      </c>
      <c r="E57" s="27">
        <f>E58</f>
        <v>112.5</v>
      </c>
      <c r="F57" s="27">
        <f>F58</f>
        <v>103.5</v>
      </c>
      <c r="G57" s="32">
        <f t="shared" si="1"/>
        <v>92</v>
      </c>
      <c r="H57" s="58">
        <f t="shared" si="2"/>
        <v>-9</v>
      </c>
    </row>
    <row r="58" spans="1:8" ht="31.5" x14ac:dyDescent="0.25">
      <c r="A58" s="28" t="s">
        <v>59</v>
      </c>
      <c r="B58" s="20" t="s">
        <v>66</v>
      </c>
      <c r="C58" s="21" t="s">
        <v>64</v>
      </c>
      <c r="D58" s="17">
        <v>310</v>
      </c>
      <c r="E58" s="27">
        <v>112.5</v>
      </c>
      <c r="F58" s="27">
        <v>103.5</v>
      </c>
      <c r="G58" s="32">
        <f t="shared" si="1"/>
        <v>92</v>
      </c>
      <c r="H58" s="58">
        <f t="shared" si="2"/>
        <v>-9</v>
      </c>
    </row>
    <row r="59" spans="1:8" ht="78.75" x14ac:dyDescent="0.25">
      <c r="A59" s="14" t="s">
        <v>69</v>
      </c>
      <c r="B59" s="15" t="s">
        <v>70</v>
      </c>
      <c r="C59" s="16" t="s">
        <v>12</v>
      </c>
      <c r="D59" s="17" t="s">
        <v>0</v>
      </c>
      <c r="E59" s="37">
        <f>E60+E102+E114+E137+E163</f>
        <v>228794.40000000002</v>
      </c>
      <c r="F59" s="37">
        <f>F60+F102+F114+F137+F163</f>
        <v>209747.04326000001</v>
      </c>
      <c r="G59" s="19">
        <f t="shared" si="1"/>
        <v>91.674902558803879</v>
      </c>
      <c r="H59" s="54">
        <f t="shared" si="2"/>
        <v>-19047.356740000017</v>
      </c>
    </row>
    <row r="60" spans="1:8" ht="47.25" x14ac:dyDescent="0.25">
      <c r="A60" s="17" t="s">
        <v>71</v>
      </c>
      <c r="B60" s="15" t="s">
        <v>72</v>
      </c>
      <c r="C60" s="16" t="s">
        <v>12</v>
      </c>
      <c r="D60" s="14" t="s">
        <v>0</v>
      </c>
      <c r="E60" s="37">
        <f>E61+E66+E69+E72+E75+E78+E81+E84+E87+E90+E93+E96+E99</f>
        <v>19535.299999999996</v>
      </c>
      <c r="F60" s="37">
        <f>F61+F66+F69+F72+F75+F78+F81+F84+F87+F90+F93+F96+F99</f>
        <v>18097.277320000005</v>
      </c>
      <c r="G60" s="19">
        <f t="shared" si="1"/>
        <v>92.638850286404647</v>
      </c>
      <c r="H60" s="54">
        <f t="shared" si="2"/>
        <v>-1438.0226799999909</v>
      </c>
    </row>
    <row r="61" spans="1:8" ht="47.25" x14ac:dyDescent="0.25">
      <c r="A61" s="17" t="s">
        <v>71</v>
      </c>
      <c r="B61" s="20" t="s">
        <v>72</v>
      </c>
      <c r="C61" s="21" t="s">
        <v>45</v>
      </c>
      <c r="D61" s="17" t="s">
        <v>0</v>
      </c>
      <c r="E61" s="22">
        <f>E62+E64</f>
        <v>736.4</v>
      </c>
      <c r="F61" s="22">
        <f>F62+F64</f>
        <v>615</v>
      </c>
      <c r="G61" s="23">
        <f t="shared" si="1"/>
        <v>83.514394350896254</v>
      </c>
      <c r="H61" s="53">
        <f t="shared" si="2"/>
        <v>-121.39999999999998</v>
      </c>
    </row>
    <row r="62" spans="1:8" ht="47.25" x14ac:dyDescent="0.25">
      <c r="A62" s="17" t="s">
        <v>28</v>
      </c>
      <c r="B62" s="20" t="s">
        <v>72</v>
      </c>
      <c r="C62" s="21" t="s">
        <v>45</v>
      </c>
      <c r="D62" s="17" t="s">
        <v>29</v>
      </c>
      <c r="E62" s="22">
        <f>E63</f>
        <v>505</v>
      </c>
      <c r="F62" s="22">
        <f>F63</f>
        <v>505</v>
      </c>
      <c r="G62" s="23">
        <f t="shared" si="1"/>
        <v>100</v>
      </c>
      <c r="H62" s="53">
        <f t="shared" si="2"/>
        <v>0</v>
      </c>
    </row>
    <row r="63" spans="1:8" ht="63" x14ac:dyDescent="0.25">
      <c r="A63" s="17" t="s">
        <v>30</v>
      </c>
      <c r="B63" s="20" t="s">
        <v>72</v>
      </c>
      <c r="C63" s="21" t="s">
        <v>45</v>
      </c>
      <c r="D63" s="17" t="s">
        <v>31</v>
      </c>
      <c r="E63" s="22">
        <f>505</f>
        <v>505</v>
      </c>
      <c r="F63" s="22">
        <f>505</f>
        <v>505</v>
      </c>
      <c r="G63" s="23">
        <f t="shared" si="1"/>
        <v>100</v>
      </c>
      <c r="H63" s="53">
        <f t="shared" si="2"/>
        <v>0</v>
      </c>
    </row>
    <row r="64" spans="1:8" ht="63" x14ac:dyDescent="0.25">
      <c r="A64" s="17" t="s">
        <v>17</v>
      </c>
      <c r="B64" s="20" t="s">
        <v>72</v>
      </c>
      <c r="C64" s="21" t="s">
        <v>45</v>
      </c>
      <c r="D64" s="17" t="s">
        <v>18</v>
      </c>
      <c r="E64" s="27">
        <f>E65</f>
        <v>231.4</v>
      </c>
      <c r="F64" s="27">
        <f>F65</f>
        <v>110</v>
      </c>
      <c r="G64" s="23">
        <f t="shared" ref="G64:G155" si="7">F64/E64*100</f>
        <v>47.536732929991352</v>
      </c>
      <c r="H64" s="53">
        <f t="shared" ref="H64:H155" si="8">F64-E64</f>
        <v>-121.4</v>
      </c>
    </row>
    <row r="65" spans="1:8" ht="31.5" x14ac:dyDescent="0.25">
      <c r="A65" s="17" t="s">
        <v>19</v>
      </c>
      <c r="B65" s="20" t="s">
        <v>72</v>
      </c>
      <c r="C65" s="21" t="s">
        <v>45</v>
      </c>
      <c r="D65" s="17" t="s">
        <v>20</v>
      </c>
      <c r="E65" s="27">
        <f>120+70+41.4</f>
        <v>231.4</v>
      </c>
      <c r="F65" s="27">
        <f>60+50</f>
        <v>110</v>
      </c>
      <c r="G65" s="23">
        <f t="shared" si="7"/>
        <v>47.536732929991352</v>
      </c>
      <c r="H65" s="53">
        <f t="shared" si="8"/>
        <v>-121.4</v>
      </c>
    </row>
    <row r="66" spans="1:8" ht="94.5" x14ac:dyDescent="0.25">
      <c r="A66" s="28" t="s">
        <v>568</v>
      </c>
      <c r="B66" s="29" t="s">
        <v>72</v>
      </c>
      <c r="C66" s="30" t="s">
        <v>569</v>
      </c>
      <c r="D66" s="31" t="s">
        <v>0</v>
      </c>
      <c r="E66" s="27">
        <f>E67</f>
        <v>4700.6000000000004</v>
      </c>
      <c r="F66" s="27">
        <f>F67</f>
        <v>3836.7421599999998</v>
      </c>
      <c r="G66" s="32">
        <f t="shared" si="7"/>
        <v>81.622392035059349</v>
      </c>
      <c r="H66" s="58">
        <f t="shared" si="8"/>
        <v>-863.85784000000058</v>
      </c>
    </row>
    <row r="67" spans="1:8" ht="47.25" x14ac:dyDescent="0.25">
      <c r="A67" s="28" t="s">
        <v>28</v>
      </c>
      <c r="B67" s="29" t="s">
        <v>72</v>
      </c>
      <c r="C67" s="30" t="s">
        <v>569</v>
      </c>
      <c r="D67" s="28" t="s">
        <v>29</v>
      </c>
      <c r="E67" s="27">
        <f>E68</f>
        <v>4700.6000000000004</v>
      </c>
      <c r="F67" s="27">
        <f>F68</f>
        <v>3836.7421599999998</v>
      </c>
      <c r="G67" s="32">
        <f t="shared" si="7"/>
        <v>81.622392035059349</v>
      </c>
      <c r="H67" s="58">
        <f t="shared" si="8"/>
        <v>-863.85784000000058</v>
      </c>
    </row>
    <row r="68" spans="1:8" ht="63" x14ac:dyDescent="0.25">
      <c r="A68" s="28" t="s">
        <v>30</v>
      </c>
      <c r="B68" s="29" t="s">
        <v>72</v>
      </c>
      <c r="C68" s="30" t="s">
        <v>569</v>
      </c>
      <c r="D68" s="28" t="s">
        <v>31</v>
      </c>
      <c r="E68" s="27">
        <v>4700.6000000000004</v>
      </c>
      <c r="F68" s="27">
        <v>3836.7421599999998</v>
      </c>
      <c r="G68" s="32">
        <f t="shared" si="7"/>
        <v>81.622392035059349</v>
      </c>
      <c r="H68" s="58">
        <f t="shared" si="8"/>
        <v>-863.85784000000058</v>
      </c>
    </row>
    <row r="69" spans="1:8" ht="110.25" x14ac:dyDescent="0.25">
      <c r="A69" s="28" t="s">
        <v>549</v>
      </c>
      <c r="B69" s="20" t="s">
        <v>72</v>
      </c>
      <c r="C69" s="30" t="s">
        <v>548</v>
      </c>
      <c r="D69" s="17" t="s">
        <v>0</v>
      </c>
      <c r="E69" s="27">
        <f>E70</f>
        <v>4729.5</v>
      </c>
      <c r="F69" s="27">
        <f>F70</f>
        <v>4729.5</v>
      </c>
      <c r="G69" s="23">
        <f t="shared" si="7"/>
        <v>100</v>
      </c>
      <c r="H69" s="53">
        <f t="shared" si="8"/>
        <v>0</v>
      </c>
    </row>
    <row r="70" spans="1:8" ht="63" x14ac:dyDescent="0.25">
      <c r="A70" s="17" t="s">
        <v>17</v>
      </c>
      <c r="B70" s="20" t="s">
        <v>72</v>
      </c>
      <c r="C70" s="30" t="s">
        <v>548</v>
      </c>
      <c r="D70" s="17" t="s">
        <v>18</v>
      </c>
      <c r="E70" s="27">
        <f>E71</f>
        <v>4729.5</v>
      </c>
      <c r="F70" s="27">
        <f>F71</f>
        <v>4729.5</v>
      </c>
      <c r="G70" s="23">
        <f t="shared" si="7"/>
        <v>100</v>
      </c>
      <c r="H70" s="53">
        <f t="shared" si="8"/>
        <v>0</v>
      </c>
    </row>
    <row r="71" spans="1:8" ht="31.5" x14ac:dyDescent="0.25">
      <c r="A71" s="17" t="s">
        <v>19</v>
      </c>
      <c r="B71" s="20" t="s">
        <v>72</v>
      </c>
      <c r="C71" s="30" t="s">
        <v>548</v>
      </c>
      <c r="D71" s="17" t="s">
        <v>20</v>
      </c>
      <c r="E71" s="27">
        <v>4729.5</v>
      </c>
      <c r="F71" s="27">
        <v>4729.5</v>
      </c>
      <c r="G71" s="23">
        <f t="shared" si="7"/>
        <v>100</v>
      </c>
      <c r="H71" s="53">
        <f t="shared" si="8"/>
        <v>0</v>
      </c>
    </row>
    <row r="72" spans="1:8" ht="94.5" x14ac:dyDescent="0.25">
      <c r="A72" s="28" t="s">
        <v>550</v>
      </c>
      <c r="B72" s="20" t="s">
        <v>72</v>
      </c>
      <c r="C72" s="30" t="s">
        <v>551</v>
      </c>
      <c r="D72" s="17" t="s">
        <v>0</v>
      </c>
      <c r="E72" s="27">
        <f>E73</f>
        <v>2417.9</v>
      </c>
      <c r="F72" s="27">
        <f>F73</f>
        <v>2417.9</v>
      </c>
      <c r="G72" s="23">
        <f t="shared" si="7"/>
        <v>100</v>
      </c>
      <c r="H72" s="53">
        <f t="shared" si="8"/>
        <v>0</v>
      </c>
    </row>
    <row r="73" spans="1:8" ht="63" x14ac:dyDescent="0.25">
      <c r="A73" s="28" t="s">
        <v>17</v>
      </c>
      <c r="B73" s="20" t="s">
        <v>72</v>
      </c>
      <c r="C73" s="30" t="s">
        <v>551</v>
      </c>
      <c r="D73" s="17" t="s">
        <v>18</v>
      </c>
      <c r="E73" s="27">
        <f>E74</f>
        <v>2417.9</v>
      </c>
      <c r="F73" s="27">
        <f>F74</f>
        <v>2417.9</v>
      </c>
      <c r="G73" s="23">
        <f t="shared" si="7"/>
        <v>100</v>
      </c>
      <c r="H73" s="53">
        <f t="shared" si="8"/>
        <v>0</v>
      </c>
    </row>
    <row r="74" spans="1:8" ht="36.75" customHeight="1" x14ac:dyDescent="0.25">
      <c r="A74" s="28" t="s">
        <v>19</v>
      </c>
      <c r="B74" s="20" t="s">
        <v>72</v>
      </c>
      <c r="C74" s="30" t="s">
        <v>551</v>
      </c>
      <c r="D74" s="17" t="s">
        <v>20</v>
      </c>
      <c r="E74" s="27">
        <v>2417.9</v>
      </c>
      <c r="F74" s="27">
        <v>2417.9</v>
      </c>
      <c r="G74" s="23">
        <f t="shared" si="7"/>
        <v>100</v>
      </c>
      <c r="H74" s="53">
        <f t="shared" si="8"/>
        <v>0</v>
      </c>
    </row>
    <row r="75" spans="1:8" ht="110.25" x14ac:dyDescent="0.25">
      <c r="A75" s="28" t="s">
        <v>552</v>
      </c>
      <c r="B75" s="20" t="s">
        <v>72</v>
      </c>
      <c r="C75" s="30" t="s">
        <v>553</v>
      </c>
      <c r="D75" s="17" t="s">
        <v>0</v>
      </c>
      <c r="E75" s="27">
        <f>E76</f>
        <v>2363.6999999999998</v>
      </c>
      <c r="F75" s="27">
        <f>F76</f>
        <v>2363.6131500000001</v>
      </c>
      <c r="G75" s="23">
        <f t="shared" si="7"/>
        <v>99.996325675847203</v>
      </c>
      <c r="H75" s="53">
        <f t="shared" si="8"/>
        <v>-8.6849999999685679E-2</v>
      </c>
    </row>
    <row r="76" spans="1:8" ht="63" x14ac:dyDescent="0.25">
      <c r="A76" s="17" t="s">
        <v>17</v>
      </c>
      <c r="B76" s="20" t="s">
        <v>72</v>
      </c>
      <c r="C76" s="30" t="s">
        <v>553</v>
      </c>
      <c r="D76" s="17" t="s">
        <v>18</v>
      </c>
      <c r="E76" s="27">
        <f>E77</f>
        <v>2363.6999999999998</v>
      </c>
      <c r="F76" s="27">
        <f>F77</f>
        <v>2363.6131500000001</v>
      </c>
      <c r="G76" s="23">
        <f t="shared" si="7"/>
        <v>99.996325675847203</v>
      </c>
      <c r="H76" s="53">
        <f t="shared" si="8"/>
        <v>-8.6849999999685679E-2</v>
      </c>
    </row>
    <row r="77" spans="1:8" ht="31.5" x14ac:dyDescent="0.25">
      <c r="A77" s="17" t="s">
        <v>19</v>
      </c>
      <c r="B77" s="20" t="s">
        <v>72</v>
      </c>
      <c r="C77" s="30" t="s">
        <v>553</v>
      </c>
      <c r="D77" s="17" t="s">
        <v>20</v>
      </c>
      <c r="E77" s="27">
        <v>2363.6999999999998</v>
      </c>
      <c r="F77" s="27">
        <v>2363.6131500000001</v>
      </c>
      <c r="G77" s="23">
        <f t="shared" si="7"/>
        <v>99.996325675847203</v>
      </c>
      <c r="H77" s="53">
        <f t="shared" si="8"/>
        <v>-8.6849999999685679E-2</v>
      </c>
    </row>
    <row r="78" spans="1:8" ht="141.75" x14ac:dyDescent="0.25">
      <c r="A78" s="28" t="s">
        <v>560</v>
      </c>
      <c r="B78" s="29" t="s">
        <v>72</v>
      </c>
      <c r="C78" s="30" t="s">
        <v>562</v>
      </c>
      <c r="D78" s="31" t="s">
        <v>0</v>
      </c>
      <c r="E78" s="27">
        <f>E79</f>
        <v>1264</v>
      </c>
      <c r="F78" s="27">
        <f>F79</f>
        <v>871.77791000000002</v>
      </c>
      <c r="G78" s="32">
        <f t="shared" si="7"/>
        <v>68.969771360759495</v>
      </c>
      <c r="H78" s="58">
        <f t="shared" si="8"/>
        <v>-392.22208999999998</v>
      </c>
    </row>
    <row r="79" spans="1:8" ht="63" x14ac:dyDescent="0.25">
      <c r="A79" s="28" t="s">
        <v>17</v>
      </c>
      <c r="B79" s="29" t="s">
        <v>72</v>
      </c>
      <c r="C79" s="30" t="s">
        <v>562</v>
      </c>
      <c r="D79" s="28" t="s">
        <v>18</v>
      </c>
      <c r="E79" s="27">
        <f>E80</f>
        <v>1264</v>
      </c>
      <c r="F79" s="27">
        <f>F80</f>
        <v>871.77791000000002</v>
      </c>
      <c r="G79" s="32">
        <f t="shared" si="7"/>
        <v>68.969771360759495</v>
      </c>
      <c r="H79" s="58">
        <f t="shared" si="8"/>
        <v>-392.22208999999998</v>
      </c>
    </row>
    <row r="80" spans="1:8" ht="47.25" x14ac:dyDescent="0.25">
      <c r="A80" s="28" t="s">
        <v>19</v>
      </c>
      <c r="B80" s="29" t="s">
        <v>72</v>
      </c>
      <c r="C80" s="30" t="s">
        <v>562</v>
      </c>
      <c r="D80" s="28" t="s">
        <v>20</v>
      </c>
      <c r="E80" s="27">
        <v>1264</v>
      </c>
      <c r="F80" s="27">
        <v>871.77791000000002</v>
      </c>
      <c r="G80" s="32">
        <f t="shared" si="7"/>
        <v>68.969771360759495</v>
      </c>
      <c r="H80" s="58">
        <f t="shared" si="8"/>
        <v>-392.22208999999998</v>
      </c>
    </row>
    <row r="81" spans="1:8" ht="110.25" x14ac:dyDescent="0.25">
      <c r="A81" s="28" t="s">
        <v>561</v>
      </c>
      <c r="B81" s="29" t="s">
        <v>72</v>
      </c>
      <c r="C81" s="30" t="s">
        <v>563</v>
      </c>
      <c r="D81" s="31" t="s">
        <v>0</v>
      </c>
      <c r="E81" s="27">
        <f>E82</f>
        <v>2766</v>
      </c>
      <c r="F81" s="27">
        <f>F82</f>
        <v>2765.9236099999998</v>
      </c>
      <c r="G81" s="32">
        <f t="shared" si="7"/>
        <v>99.997238250180772</v>
      </c>
      <c r="H81" s="58">
        <f t="shared" si="8"/>
        <v>-7.6390000000174041E-2</v>
      </c>
    </row>
    <row r="82" spans="1:8" ht="47.25" x14ac:dyDescent="0.25">
      <c r="A82" s="28" t="s">
        <v>28</v>
      </c>
      <c r="B82" s="29" t="s">
        <v>72</v>
      </c>
      <c r="C82" s="30" t="s">
        <v>563</v>
      </c>
      <c r="D82" s="28" t="s">
        <v>29</v>
      </c>
      <c r="E82" s="27">
        <f>E83</f>
        <v>2766</v>
      </c>
      <c r="F82" s="27">
        <f>F83</f>
        <v>2765.9236099999998</v>
      </c>
      <c r="G82" s="32">
        <f t="shared" si="7"/>
        <v>99.997238250180772</v>
      </c>
      <c r="H82" s="58">
        <f t="shared" si="8"/>
        <v>-7.6390000000174041E-2</v>
      </c>
    </row>
    <row r="83" spans="1:8" ht="63" x14ac:dyDescent="0.25">
      <c r="A83" s="28" t="s">
        <v>30</v>
      </c>
      <c r="B83" s="29" t="s">
        <v>72</v>
      </c>
      <c r="C83" s="30" t="s">
        <v>563</v>
      </c>
      <c r="D83" s="28" t="s">
        <v>31</v>
      </c>
      <c r="E83" s="27">
        <v>2766</v>
      </c>
      <c r="F83" s="27">
        <v>2765.9236099999998</v>
      </c>
      <c r="G83" s="32">
        <f t="shared" si="7"/>
        <v>99.997238250180772</v>
      </c>
      <c r="H83" s="58">
        <f t="shared" si="8"/>
        <v>-7.6390000000174041E-2</v>
      </c>
    </row>
    <row r="84" spans="1:8" ht="110.25" x14ac:dyDescent="0.25">
      <c r="A84" s="28" t="s">
        <v>570</v>
      </c>
      <c r="B84" s="29" t="s">
        <v>72</v>
      </c>
      <c r="C84" s="30" t="s">
        <v>571</v>
      </c>
      <c r="D84" s="31" t="s">
        <v>0</v>
      </c>
      <c r="E84" s="27">
        <f>E85</f>
        <v>148.6</v>
      </c>
      <c r="F84" s="27">
        <f>F85</f>
        <v>121.11028</v>
      </c>
      <c r="G84" s="32">
        <f t="shared" si="7"/>
        <v>81.500861372812921</v>
      </c>
      <c r="H84" s="58">
        <f t="shared" si="8"/>
        <v>-27.489719999999991</v>
      </c>
    </row>
    <row r="85" spans="1:8" ht="47.25" x14ac:dyDescent="0.25">
      <c r="A85" s="28" t="s">
        <v>28</v>
      </c>
      <c r="B85" s="29" t="s">
        <v>72</v>
      </c>
      <c r="C85" s="30" t="s">
        <v>571</v>
      </c>
      <c r="D85" s="28" t="s">
        <v>29</v>
      </c>
      <c r="E85" s="27">
        <f>E86</f>
        <v>148.6</v>
      </c>
      <c r="F85" s="27">
        <f>F86</f>
        <v>121.11028</v>
      </c>
      <c r="G85" s="32">
        <f t="shared" si="7"/>
        <v>81.500861372812921</v>
      </c>
      <c r="H85" s="58">
        <f t="shared" si="8"/>
        <v>-27.489719999999991</v>
      </c>
    </row>
    <row r="86" spans="1:8" ht="63" x14ac:dyDescent="0.25">
      <c r="A86" s="28" t="s">
        <v>30</v>
      </c>
      <c r="B86" s="29" t="s">
        <v>72</v>
      </c>
      <c r="C86" s="30" t="s">
        <v>571</v>
      </c>
      <c r="D86" s="28" t="s">
        <v>31</v>
      </c>
      <c r="E86" s="27">
        <v>148.6</v>
      </c>
      <c r="F86" s="27">
        <v>121.11028</v>
      </c>
      <c r="G86" s="32">
        <f t="shared" si="7"/>
        <v>81.500861372812921</v>
      </c>
      <c r="H86" s="58">
        <f t="shared" si="8"/>
        <v>-27.489719999999991</v>
      </c>
    </row>
    <row r="87" spans="1:8" ht="110.25" x14ac:dyDescent="0.25">
      <c r="A87" s="28" t="s">
        <v>554</v>
      </c>
      <c r="B87" s="20" t="s">
        <v>72</v>
      </c>
      <c r="C87" s="30" t="s">
        <v>555</v>
      </c>
      <c r="D87" s="17" t="s">
        <v>0</v>
      </c>
      <c r="E87" s="27">
        <f>E88</f>
        <v>120.3</v>
      </c>
      <c r="F87" s="27">
        <f>F88</f>
        <v>120.3</v>
      </c>
      <c r="G87" s="23">
        <f t="shared" si="7"/>
        <v>100</v>
      </c>
      <c r="H87" s="53">
        <f t="shared" si="8"/>
        <v>0</v>
      </c>
    </row>
    <row r="88" spans="1:8" ht="63" x14ac:dyDescent="0.25">
      <c r="A88" s="28" t="s">
        <v>17</v>
      </c>
      <c r="B88" s="20" t="s">
        <v>72</v>
      </c>
      <c r="C88" s="30" t="s">
        <v>555</v>
      </c>
      <c r="D88" s="17" t="s">
        <v>18</v>
      </c>
      <c r="E88" s="27">
        <f>E89</f>
        <v>120.3</v>
      </c>
      <c r="F88" s="27">
        <f>F89</f>
        <v>120.3</v>
      </c>
      <c r="G88" s="23">
        <f t="shared" si="7"/>
        <v>100</v>
      </c>
      <c r="H88" s="53">
        <f t="shared" si="8"/>
        <v>0</v>
      </c>
    </row>
    <row r="89" spans="1:8" ht="31.5" x14ac:dyDescent="0.25">
      <c r="A89" s="28" t="s">
        <v>19</v>
      </c>
      <c r="B89" s="20" t="s">
        <v>72</v>
      </c>
      <c r="C89" s="30" t="s">
        <v>555</v>
      </c>
      <c r="D89" s="17" t="s">
        <v>20</v>
      </c>
      <c r="E89" s="27">
        <v>120.3</v>
      </c>
      <c r="F89" s="27">
        <v>120.3</v>
      </c>
      <c r="G89" s="23">
        <f t="shared" si="7"/>
        <v>100</v>
      </c>
      <c r="H89" s="53">
        <f t="shared" si="8"/>
        <v>0</v>
      </c>
    </row>
    <row r="90" spans="1:8" ht="110.25" x14ac:dyDescent="0.25">
      <c r="A90" s="28" t="s">
        <v>556</v>
      </c>
      <c r="B90" s="29" t="s">
        <v>72</v>
      </c>
      <c r="C90" s="30" t="s">
        <v>558</v>
      </c>
      <c r="D90" s="31" t="s">
        <v>0</v>
      </c>
      <c r="E90" s="27">
        <f>E91</f>
        <v>69.7</v>
      </c>
      <c r="F90" s="27">
        <f>F91</f>
        <v>69.7</v>
      </c>
      <c r="G90" s="23">
        <f t="shared" ref="G90:G101" si="9">F90/E90*100</f>
        <v>100</v>
      </c>
      <c r="H90" s="53">
        <f t="shared" ref="H90:H101" si="10">F90-E90</f>
        <v>0</v>
      </c>
    </row>
    <row r="91" spans="1:8" ht="63" x14ac:dyDescent="0.25">
      <c r="A91" s="28" t="s">
        <v>17</v>
      </c>
      <c r="B91" s="29" t="s">
        <v>72</v>
      </c>
      <c r="C91" s="30" t="s">
        <v>558</v>
      </c>
      <c r="D91" s="28" t="s">
        <v>18</v>
      </c>
      <c r="E91" s="27">
        <f>E92</f>
        <v>69.7</v>
      </c>
      <c r="F91" s="27">
        <f>F92</f>
        <v>69.7</v>
      </c>
      <c r="G91" s="23">
        <f t="shared" si="9"/>
        <v>100</v>
      </c>
      <c r="H91" s="53">
        <f t="shared" si="10"/>
        <v>0</v>
      </c>
    </row>
    <row r="92" spans="1:8" ht="47.25" x14ac:dyDescent="0.25">
      <c r="A92" s="28" t="s">
        <v>19</v>
      </c>
      <c r="B92" s="29" t="s">
        <v>72</v>
      </c>
      <c r="C92" s="30" t="s">
        <v>558</v>
      </c>
      <c r="D92" s="28" t="s">
        <v>20</v>
      </c>
      <c r="E92" s="27">
        <v>69.7</v>
      </c>
      <c r="F92" s="27">
        <v>69.7</v>
      </c>
      <c r="G92" s="23">
        <f t="shared" si="9"/>
        <v>100</v>
      </c>
      <c r="H92" s="53">
        <f t="shared" si="10"/>
        <v>0</v>
      </c>
    </row>
    <row r="93" spans="1:8" ht="110.25" x14ac:dyDescent="0.25">
      <c r="A93" s="28" t="s">
        <v>557</v>
      </c>
      <c r="B93" s="29" t="s">
        <v>72</v>
      </c>
      <c r="C93" s="30" t="s">
        <v>559</v>
      </c>
      <c r="D93" s="31" t="s">
        <v>0</v>
      </c>
      <c r="E93" s="27">
        <f>E94</f>
        <v>83.6</v>
      </c>
      <c r="F93" s="27">
        <f>F94</f>
        <v>83.19135</v>
      </c>
      <c r="G93" s="23">
        <f t="shared" si="9"/>
        <v>99.511184210526324</v>
      </c>
      <c r="H93" s="53">
        <f t="shared" si="10"/>
        <v>-0.40864999999999441</v>
      </c>
    </row>
    <row r="94" spans="1:8" ht="63" x14ac:dyDescent="0.25">
      <c r="A94" s="28" t="s">
        <v>17</v>
      </c>
      <c r="B94" s="29" t="s">
        <v>72</v>
      </c>
      <c r="C94" s="30" t="s">
        <v>559</v>
      </c>
      <c r="D94" s="28" t="s">
        <v>18</v>
      </c>
      <c r="E94" s="27">
        <f>E95</f>
        <v>83.6</v>
      </c>
      <c r="F94" s="27">
        <f>F95</f>
        <v>83.19135</v>
      </c>
      <c r="G94" s="23">
        <f t="shared" si="9"/>
        <v>99.511184210526324</v>
      </c>
      <c r="H94" s="53">
        <f t="shared" si="10"/>
        <v>-0.40864999999999441</v>
      </c>
    </row>
    <row r="95" spans="1:8" ht="47.25" x14ac:dyDescent="0.25">
      <c r="A95" s="28" t="s">
        <v>19</v>
      </c>
      <c r="B95" s="29" t="s">
        <v>72</v>
      </c>
      <c r="C95" s="30" t="s">
        <v>559</v>
      </c>
      <c r="D95" s="28" t="s">
        <v>20</v>
      </c>
      <c r="E95" s="27">
        <v>83.6</v>
      </c>
      <c r="F95" s="27">
        <v>83.19135</v>
      </c>
      <c r="G95" s="23">
        <f t="shared" si="9"/>
        <v>99.511184210526324</v>
      </c>
      <c r="H95" s="53">
        <f t="shared" si="10"/>
        <v>-0.40864999999999441</v>
      </c>
    </row>
    <row r="96" spans="1:8" ht="141.75" x14ac:dyDescent="0.25">
      <c r="A96" s="28" t="s">
        <v>564</v>
      </c>
      <c r="B96" s="29" t="s">
        <v>72</v>
      </c>
      <c r="C96" s="30" t="s">
        <v>566</v>
      </c>
      <c r="D96" s="31" t="s">
        <v>0</v>
      </c>
      <c r="E96" s="27">
        <f>E97</f>
        <v>59.6</v>
      </c>
      <c r="F96" s="27">
        <f>F97</f>
        <v>27.518470000000001</v>
      </c>
      <c r="G96" s="32">
        <f t="shared" si="9"/>
        <v>46.171929530201346</v>
      </c>
      <c r="H96" s="58">
        <f t="shared" si="10"/>
        <v>-32.081530000000001</v>
      </c>
    </row>
    <row r="97" spans="1:8" ht="63" x14ac:dyDescent="0.25">
      <c r="A97" s="28" t="s">
        <v>17</v>
      </c>
      <c r="B97" s="29" t="s">
        <v>72</v>
      </c>
      <c r="C97" s="30" t="s">
        <v>566</v>
      </c>
      <c r="D97" s="28" t="s">
        <v>18</v>
      </c>
      <c r="E97" s="27">
        <f>E98</f>
        <v>59.6</v>
      </c>
      <c r="F97" s="27">
        <f>F98</f>
        <v>27.518470000000001</v>
      </c>
      <c r="G97" s="32">
        <f t="shared" si="9"/>
        <v>46.171929530201346</v>
      </c>
      <c r="H97" s="58">
        <f t="shared" si="10"/>
        <v>-32.081530000000001</v>
      </c>
    </row>
    <row r="98" spans="1:8" ht="47.25" x14ac:dyDescent="0.25">
      <c r="A98" s="28" t="s">
        <v>19</v>
      </c>
      <c r="B98" s="29" t="s">
        <v>72</v>
      </c>
      <c r="C98" s="30" t="s">
        <v>566</v>
      </c>
      <c r="D98" s="28" t="s">
        <v>20</v>
      </c>
      <c r="E98" s="27">
        <v>59.6</v>
      </c>
      <c r="F98" s="27">
        <v>27.518470000000001</v>
      </c>
      <c r="G98" s="32">
        <f t="shared" si="9"/>
        <v>46.171929530201346</v>
      </c>
      <c r="H98" s="58">
        <f t="shared" si="10"/>
        <v>-32.081530000000001</v>
      </c>
    </row>
    <row r="99" spans="1:8" ht="110.25" x14ac:dyDescent="0.25">
      <c r="A99" s="28" t="s">
        <v>565</v>
      </c>
      <c r="B99" s="29" t="s">
        <v>72</v>
      </c>
      <c r="C99" s="30" t="s">
        <v>567</v>
      </c>
      <c r="D99" s="31" t="s">
        <v>0</v>
      </c>
      <c r="E99" s="27">
        <f>E100</f>
        <v>75.400000000000006</v>
      </c>
      <c r="F99" s="27">
        <f>F100</f>
        <v>75.000389999999996</v>
      </c>
      <c r="G99" s="32">
        <f t="shared" si="9"/>
        <v>99.470013262599451</v>
      </c>
      <c r="H99" s="58">
        <f t="shared" si="10"/>
        <v>-0.39961000000000979</v>
      </c>
    </row>
    <row r="100" spans="1:8" ht="47.25" x14ac:dyDescent="0.25">
      <c r="A100" s="28" t="s">
        <v>28</v>
      </c>
      <c r="B100" s="29" t="s">
        <v>72</v>
      </c>
      <c r="C100" s="30" t="s">
        <v>567</v>
      </c>
      <c r="D100" s="28" t="s">
        <v>29</v>
      </c>
      <c r="E100" s="27">
        <f>E101</f>
        <v>75.400000000000006</v>
      </c>
      <c r="F100" s="27">
        <f>F101</f>
        <v>75.000389999999996</v>
      </c>
      <c r="G100" s="32">
        <f t="shared" si="9"/>
        <v>99.470013262599451</v>
      </c>
      <c r="H100" s="58">
        <f t="shared" si="10"/>
        <v>-0.39961000000000979</v>
      </c>
    </row>
    <row r="101" spans="1:8" ht="63" x14ac:dyDescent="0.25">
      <c r="A101" s="28" t="s">
        <v>30</v>
      </c>
      <c r="B101" s="29" t="s">
        <v>72</v>
      </c>
      <c r="C101" s="30" t="s">
        <v>567</v>
      </c>
      <c r="D101" s="28" t="s">
        <v>31</v>
      </c>
      <c r="E101" s="27">
        <v>75.400000000000006</v>
      </c>
      <c r="F101" s="27">
        <v>75.000389999999996</v>
      </c>
      <c r="G101" s="32">
        <f t="shared" si="9"/>
        <v>99.470013262599451</v>
      </c>
      <c r="H101" s="58">
        <f t="shared" si="10"/>
        <v>-0.39961000000000979</v>
      </c>
    </row>
    <row r="102" spans="1:8" ht="31.5" x14ac:dyDescent="0.25">
      <c r="A102" s="14" t="s">
        <v>73</v>
      </c>
      <c r="B102" s="15" t="s">
        <v>74</v>
      </c>
      <c r="C102" s="16" t="s">
        <v>12</v>
      </c>
      <c r="D102" s="17" t="s">
        <v>0</v>
      </c>
      <c r="E102" s="37">
        <f>E103+E110</f>
        <v>9222.1999999999989</v>
      </c>
      <c r="F102" s="37">
        <f>F103+F110</f>
        <v>9222.1861199999985</v>
      </c>
      <c r="G102" s="19">
        <f t="shared" si="7"/>
        <v>99.99984949361324</v>
      </c>
      <c r="H102" s="54">
        <f t="shared" si="8"/>
        <v>-1.3880000000426662E-2</v>
      </c>
    </row>
    <row r="103" spans="1:8" ht="31.5" x14ac:dyDescent="0.25">
      <c r="A103" s="17" t="s">
        <v>75</v>
      </c>
      <c r="B103" s="20" t="s">
        <v>76</v>
      </c>
      <c r="C103" s="21" t="s">
        <v>12</v>
      </c>
      <c r="D103" s="17" t="s">
        <v>0</v>
      </c>
      <c r="E103" s="27">
        <f>E104+E107</f>
        <v>9187.1999999999989</v>
      </c>
      <c r="F103" s="27">
        <f>F104+F107</f>
        <v>9187.1861199999985</v>
      </c>
      <c r="G103" s="23">
        <f t="shared" si="7"/>
        <v>99.999848920236843</v>
      </c>
      <c r="H103" s="53">
        <f t="shared" si="8"/>
        <v>-1.3880000000426662E-2</v>
      </c>
    </row>
    <row r="104" spans="1:8" ht="110.25" x14ac:dyDescent="0.25">
      <c r="A104" s="17" t="s">
        <v>77</v>
      </c>
      <c r="B104" s="20" t="s">
        <v>76</v>
      </c>
      <c r="C104" s="21" t="s">
        <v>78</v>
      </c>
      <c r="D104" s="17" t="s">
        <v>0</v>
      </c>
      <c r="E104" s="27">
        <f>E105</f>
        <v>8817.7999999999993</v>
      </c>
      <c r="F104" s="27">
        <f>F105</f>
        <v>8817.7999999999993</v>
      </c>
      <c r="G104" s="23">
        <f t="shared" si="7"/>
        <v>100</v>
      </c>
      <c r="H104" s="53">
        <f t="shared" si="8"/>
        <v>0</v>
      </c>
    </row>
    <row r="105" spans="1:8" ht="31.5" x14ac:dyDescent="0.25">
      <c r="A105" s="17" t="s">
        <v>32</v>
      </c>
      <c r="B105" s="20" t="s">
        <v>76</v>
      </c>
      <c r="C105" s="21" t="s">
        <v>78</v>
      </c>
      <c r="D105" s="17" t="s">
        <v>33</v>
      </c>
      <c r="E105" s="27">
        <f>E106</f>
        <v>8817.7999999999993</v>
      </c>
      <c r="F105" s="27">
        <f>F106</f>
        <v>8817.7999999999993</v>
      </c>
      <c r="G105" s="23">
        <f t="shared" si="7"/>
        <v>100</v>
      </c>
      <c r="H105" s="53">
        <f t="shared" si="8"/>
        <v>0</v>
      </c>
    </row>
    <row r="106" spans="1:8" ht="94.5" x14ac:dyDescent="0.25">
      <c r="A106" s="17" t="s">
        <v>79</v>
      </c>
      <c r="B106" s="20" t="s">
        <v>76</v>
      </c>
      <c r="C106" s="21" t="s">
        <v>78</v>
      </c>
      <c r="D106" s="17" t="s">
        <v>80</v>
      </c>
      <c r="E106" s="27">
        <v>8817.7999999999993</v>
      </c>
      <c r="F106" s="27">
        <v>8817.7999999999993</v>
      </c>
      <c r="G106" s="23">
        <f t="shared" si="7"/>
        <v>100</v>
      </c>
      <c r="H106" s="53">
        <f t="shared" si="8"/>
        <v>0</v>
      </c>
    </row>
    <row r="107" spans="1:8" ht="63" x14ac:dyDescent="0.25">
      <c r="A107" s="17" t="s">
        <v>81</v>
      </c>
      <c r="B107" s="20" t="s">
        <v>76</v>
      </c>
      <c r="C107" s="21" t="s">
        <v>82</v>
      </c>
      <c r="D107" s="17" t="s">
        <v>0</v>
      </c>
      <c r="E107" s="27">
        <f>E108</f>
        <v>369.4</v>
      </c>
      <c r="F107" s="27">
        <f>F108</f>
        <v>369.38612000000001</v>
      </c>
      <c r="G107" s="23">
        <f t="shared" si="7"/>
        <v>99.996242555495414</v>
      </c>
      <c r="H107" s="53">
        <f t="shared" si="8"/>
        <v>-1.3879999999971915E-2</v>
      </c>
    </row>
    <row r="108" spans="1:8" ht="31.5" x14ac:dyDescent="0.25">
      <c r="A108" s="17" t="s">
        <v>32</v>
      </c>
      <c r="B108" s="20" t="s">
        <v>76</v>
      </c>
      <c r="C108" s="21" t="s">
        <v>82</v>
      </c>
      <c r="D108" s="17" t="s">
        <v>33</v>
      </c>
      <c r="E108" s="27">
        <f>E109</f>
        <v>369.4</v>
      </c>
      <c r="F108" s="27">
        <f>F109</f>
        <v>369.38612000000001</v>
      </c>
      <c r="G108" s="23">
        <f t="shared" si="7"/>
        <v>99.996242555495414</v>
      </c>
      <c r="H108" s="53">
        <f t="shared" si="8"/>
        <v>-1.3879999999971915E-2</v>
      </c>
    </row>
    <row r="109" spans="1:8" ht="94.5" x14ac:dyDescent="0.25">
      <c r="A109" s="17" t="s">
        <v>79</v>
      </c>
      <c r="B109" s="20" t="s">
        <v>76</v>
      </c>
      <c r="C109" s="21" t="s">
        <v>82</v>
      </c>
      <c r="D109" s="17" t="s">
        <v>80</v>
      </c>
      <c r="E109" s="27">
        <f>369.4</f>
        <v>369.4</v>
      </c>
      <c r="F109" s="27">
        <f>369.38612</f>
        <v>369.38612000000001</v>
      </c>
      <c r="G109" s="23">
        <f t="shared" si="7"/>
        <v>99.996242555495414</v>
      </c>
      <c r="H109" s="53">
        <f t="shared" si="8"/>
        <v>-1.3879999999971915E-2</v>
      </c>
    </row>
    <row r="110" spans="1:8" ht="63" x14ac:dyDescent="0.25">
      <c r="A110" s="17" t="s">
        <v>83</v>
      </c>
      <c r="B110" s="20" t="s">
        <v>84</v>
      </c>
      <c r="C110" s="21" t="s">
        <v>12</v>
      </c>
      <c r="D110" s="17" t="s">
        <v>0</v>
      </c>
      <c r="E110" s="27">
        <f t="shared" ref="E110:F112" si="11">E111</f>
        <v>35</v>
      </c>
      <c r="F110" s="27">
        <f t="shared" si="11"/>
        <v>35</v>
      </c>
      <c r="G110" s="23">
        <f t="shared" si="7"/>
        <v>100</v>
      </c>
      <c r="H110" s="53">
        <f t="shared" si="8"/>
        <v>0</v>
      </c>
    </row>
    <row r="111" spans="1:8" ht="63" x14ac:dyDescent="0.25">
      <c r="A111" s="17" t="s">
        <v>83</v>
      </c>
      <c r="B111" s="20" t="s">
        <v>84</v>
      </c>
      <c r="C111" s="21" t="s">
        <v>45</v>
      </c>
      <c r="D111" s="17" t="s">
        <v>0</v>
      </c>
      <c r="E111" s="27">
        <f t="shared" si="11"/>
        <v>35</v>
      </c>
      <c r="F111" s="27">
        <f t="shared" si="11"/>
        <v>35</v>
      </c>
      <c r="G111" s="23">
        <f t="shared" si="7"/>
        <v>100</v>
      </c>
      <c r="H111" s="53">
        <f t="shared" si="8"/>
        <v>0</v>
      </c>
    </row>
    <row r="112" spans="1:8" ht="47.25" x14ac:dyDescent="0.25">
      <c r="A112" s="17" t="s">
        <v>28</v>
      </c>
      <c r="B112" s="20" t="s">
        <v>84</v>
      </c>
      <c r="C112" s="21" t="s">
        <v>45</v>
      </c>
      <c r="D112" s="17" t="s">
        <v>29</v>
      </c>
      <c r="E112" s="27">
        <f t="shared" si="11"/>
        <v>35</v>
      </c>
      <c r="F112" s="27">
        <f t="shared" si="11"/>
        <v>35</v>
      </c>
      <c r="G112" s="23">
        <f t="shared" si="7"/>
        <v>100</v>
      </c>
      <c r="H112" s="53">
        <f t="shared" si="8"/>
        <v>0</v>
      </c>
    </row>
    <row r="113" spans="1:8" ht="63" x14ac:dyDescent="0.25">
      <c r="A113" s="17" t="s">
        <v>30</v>
      </c>
      <c r="B113" s="20" t="s">
        <v>84</v>
      </c>
      <c r="C113" s="21" t="s">
        <v>45</v>
      </c>
      <c r="D113" s="17" t="s">
        <v>31</v>
      </c>
      <c r="E113" s="27">
        <v>35</v>
      </c>
      <c r="F113" s="27">
        <v>35</v>
      </c>
      <c r="G113" s="23">
        <f t="shared" si="7"/>
        <v>100</v>
      </c>
      <c r="H113" s="53">
        <f t="shared" si="8"/>
        <v>0</v>
      </c>
    </row>
    <row r="114" spans="1:8" ht="31.5" x14ac:dyDescent="0.25">
      <c r="A114" s="14" t="s">
        <v>85</v>
      </c>
      <c r="B114" s="15" t="s">
        <v>86</v>
      </c>
      <c r="C114" s="16" t="s">
        <v>12</v>
      </c>
      <c r="D114" s="17" t="s">
        <v>0</v>
      </c>
      <c r="E114" s="37">
        <f>E115+E122</f>
        <v>9434.2000000000007</v>
      </c>
      <c r="F114" s="37">
        <f>F115+F122</f>
        <v>9369.5299099999993</v>
      </c>
      <c r="G114" s="19">
        <f t="shared" si="7"/>
        <v>99.314514320239113</v>
      </c>
      <c r="H114" s="54">
        <f t="shared" si="8"/>
        <v>-64.670090000001437</v>
      </c>
    </row>
    <row r="115" spans="1:8" ht="47.25" x14ac:dyDescent="0.25">
      <c r="A115" s="17" t="s">
        <v>87</v>
      </c>
      <c r="B115" s="20" t="s">
        <v>88</v>
      </c>
      <c r="C115" s="21" t="s">
        <v>12</v>
      </c>
      <c r="D115" s="17" t="s">
        <v>0</v>
      </c>
      <c r="E115" s="27">
        <f>E116+E119</f>
        <v>5769</v>
      </c>
      <c r="F115" s="27">
        <f>F116+F119</f>
        <v>5704.3299099999995</v>
      </c>
      <c r="G115" s="23">
        <f t="shared" si="7"/>
        <v>98.879006933610668</v>
      </c>
      <c r="H115" s="53">
        <f t="shared" si="8"/>
        <v>-64.670090000000528</v>
      </c>
    </row>
    <row r="116" spans="1:8" ht="63" x14ac:dyDescent="0.25">
      <c r="A116" s="17" t="s">
        <v>89</v>
      </c>
      <c r="B116" s="20" t="s">
        <v>88</v>
      </c>
      <c r="C116" s="21" t="s">
        <v>90</v>
      </c>
      <c r="D116" s="17" t="s">
        <v>0</v>
      </c>
      <c r="E116" s="27">
        <f>E117</f>
        <v>5533.2</v>
      </c>
      <c r="F116" s="27">
        <f>F117</f>
        <v>5533.2</v>
      </c>
      <c r="G116" s="23">
        <f t="shared" si="7"/>
        <v>100</v>
      </c>
      <c r="H116" s="53">
        <f t="shared" si="8"/>
        <v>0</v>
      </c>
    </row>
    <row r="117" spans="1:8" ht="31.5" x14ac:dyDescent="0.25">
      <c r="A117" s="17" t="s">
        <v>32</v>
      </c>
      <c r="B117" s="20" t="s">
        <v>88</v>
      </c>
      <c r="C117" s="21" t="s">
        <v>90</v>
      </c>
      <c r="D117" s="17" t="s">
        <v>33</v>
      </c>
      <c r="E117" s="27">
        <f>E118</f>
        <v>5533.2</v>
      </c>
      <c r="F117" s="27">
        <f>F118</f>
        <v>5533.2</v>
      </c>
      <c r="G117" s="23">
        <f t="shared" si="7"/>
        <v>100</v>
      </c>
      <c r="H117" s="53">
        <f t="shared" si="8"/>
        <v>0</v>
      </c>
    </row>
    <row r="118" spans="1:8" ht="94.5" x14ac:dyDescent="0.25">
      <c r="A118" s="17" t="s">
        <v>79</v>
      </c>
      <c r="B118" s="20" t="s">
        <v>88</v>
      </c>
      <c r="C118" s="21" t="s">
        <v>90</v>
      </c>
      <c r="D118" s="17" t="s">
        <v>80</v>
      </c>
      <c r="E118" s="27">
        <v>5533.2</v>
      </c>
      <c r="F118" s="27">
        <v>5533.2</v>
      </c>
      <c r="G118" s="23">
        <f t="shared" si="7"/>
        <v>100</v>
      </c>
      <c r="H118" s="53">
        <f t="shared" si="8"/>
        <v>0</v>
      </c>
    </row>
    <row r="119" spans="1:8" ht="47.25" x14ac:dyDescent="0.25">
      <c r="A119" s="17" t="s">
        <v>91</v>
      </c>
      <c r="B119" s="20" t="s">
        <v>88</v>
      </c>
      <c r="C119" s="21" t="s">
        <v>92</v>
      </c>
      <c r="D119" s="17" t="s">
        <v>0</v>
      </c>
      <c r="E119" s="27">
        <f>E120</f>
        <v>235.8</v>
      </c>
      <c r="F119" s="27">
        <f>F120</f>
        <v>171.12991</v>
      </c>
      <c r="G119" s="23">
        <f t="shared" si="7"/>
        <v>72.574177268871921</v>
      </c>
      <c r="H119" s="53">
        <f t="shared" si="8"/>
        <v>-64.670090000000016</v>
      </c>
    </row>
    <row r="120" spans="1:8" ht="31.5" x14ac:dyDescent="0.25">
      <c r="A120" s="17" t="s">
        <v>32</v>
      </c>
      <c r="B120" s="20" t="s">
        <v>88</v>
      </c>
      <c r="C120" s="21" t="s">
        <v>92</v>
      </c>
      <c r="D120" s="17" t="s">
        <v>33</v>
      </c>
      <c r="E120" s="27">
        <f>E121</f>
        <v>235.8</v>
      </c>
      <c r="F120" s="27">
        <f>F121</f>
        <v>171.12991</v>
      </c>
      <c r="G120" s="23">
        <f t="shared" si="7"/>
        <v>72.574177268871921</v>
      </c>
      <c r="H120" s="53">
        <f t="shared" si="8"/>
        <v>-64.670090000000016</v>
      </c>
    </row>
    <row r="121" spans="1:8" ht="94.5" x14ac:dyDescent="0.25">
      <c r="A121" s="17" t="s">
        <v>79</v>
      </c>
      <c r="B121" s="20" t="s">
        <v>88</v>
      </c>
      <c r="C121" s="21" t="s">
        <v>92</v>
      </c>
      <c r="D121" s="17" t="s">
        <v>80</v>
      </c>
      <c r="E121" s="27">
        <v>235.8</v>
      </c>
      <c r="F121" s="27">
        <v>171.12991</v>
      </c>
      <c r="G121" s="23">
        <f t="shared" si="7"/>
        <v>72.574177268871921</v>
      </c>
      <c r="H121" s="53">
        <f t="shared" si="8"/>
        <v>-64.670090000000016</v>
      </c>
    </row>
    <row r="122" spans="1:8" x14ac:dyDescent="0.25">
      <c r="A122" s="17" t="s">
        <v>93</v>
      </c>
      <c r="B122" s="20" t="s">
        <v>94</v>
      </c>
      <c r="C122" s="21" t="s">
        <v>12</v>
      </c>
      <c r="D122" s="17" t="s">
        <v>0</v>
      </c>
      <c r="E122" s="27">
        <f>E123+E128+E131+E134</f>
        <v>3665.2</v>
      </c>
      <c r="F122" s="27">
        <f>F123+F128+F131+F134</f>
        <v>3665.2</v>
      </c>
      <c r="G122" s="23">
        <f t="shared" si="7"/>
        <v>100</v>
      </c>
      <c r="H122" s="53">
        <f t="shared" si="8"/>
        <v>0</v>
      </c>
    </row>
    <row r="123" spans="1:8" x14ac:dyDescent="0.25">
      <c r="A123" s="17" t="s">
        <v>93</v>
      </c>
      <c r="B123" s="20" t="s">
        <v>94</v>
      </c>
      <c r="C123" s="21" t="s">
        <v>45</v>
      </c>
      <c r="D123" s="17" t="s">
        <v>0</v>
      </c>
      <c r="E123" s="27">
        <f>E124+E126</f>
        <v>1434.2</v>
      </c>
      <c r="F123" s="27">
        <f>F124+F126</f>
        <v>1434.2</v>
      </c>
      <c r="G123" s="23">
        <f t="shared" si="7"/>
        <v>100</v>
      </c>
      <c r="H123" s="53">
        <f t="shared" si="8"/>
        <v>0</v>
      </c>
    </row>
    <row r="124" spans="1:8" ht="51" customHeight="1" x14ac:dyDescent="0.25">
      <c r="A124" s="28" t="s">
        <v>28</v>
      </c>
      <c r="B124" s="29" t="s">
        <v>94</v>
      </c>
      <c r="C124" s="30" t="s">
        <v>45</v>
      </c>
      <c r="D124" s="28" t="s">
        <v>29</v>
      </c>
      <c r="E124" s="27">
        <f>E125</f>
        <v>340</v>
      </c>
      <c r="F124" s="27">
        <f>F125</f>
        <v>340</v>
      </c>
      <c r="G124" s="32">
        <f t="shared" si="7"/>
        <v>100</v>
      </c>
      <c r="H124" s="58">
        <f t="shared" si="8"/>
        <v>0</v>
      </c>
    </row>
    <row r="125" spans="1:8" ht="63" x14ac:dyDescent="0.25">
      <c r="A125" s="28" t="s">
        <v>30</v>
      </c>
      <c r="B125" s="29" t="s">
        <v>94</v>
      </c>
      <c r="C125" s="30" t="s">
        <v>45</v>
      </c>
      <c r="D125" s="28" t="s">
        <v>31</v>
      </c>
      <c r="E125" s="27">
        <v>340</v>
      </c>
      <c r="F125" s="27">
        <v>340</v>
      </c>
      <c r="G125" s="32">
        <f t="shared" si="7"/>
        <v>100</v>
      </c>
      <c r="H125" s="58">
        <f t="shared" si="8"/>
        <v>0</v>
      </c>
    </row>
    <row r="126" spans="1:8" ht="63" x14ac:dyDescent="0.25">
      <c r="A126" s="17" t="s">
        <v>17</v>
      </c>
      <c r="B126" s="20" t="s">
        <v>94</v>
      </c>
      <c r="C126" s="21" t="s">
        <v>45</v>
      </c>
      <c r="D126" s="17" t="s">
        <v>18</v>
      </c>
      <c r="E126" s="27">
        <f>E127</f>
        <v>1094.2</v>
      </c>
      <c r="F126" s="27">
        <f>F127</f>
        <v>1094.2</v>
      </c>
      <c r="G126" s="23">
        <f t="shared" si="7"/>
        <v>100</v>
      </c>
      <c r="H126" s="53">
        <f t="shared" si="8"/>
        <v>0</v>
      </c>
    </row>
    <row r="127" spans="1:8" ht="31.5" x14ac:dyDescent="0.25">
      <c r="A127" s="17" t="s">
        <v>19</v>
      </c>
      <c r="B127" s="20" t="s">
        <v>94</v>
      </c>
      <c r="C127" s="21" t="s">
        <v>45</v>
      </c>
      <c r="D127" s="17" t="s">
        <v>20</v>
      </c>
      <c r="E127" s="27">
        <v>1094.2</v>
      </c>
      <c r="F127" s="27">
        <v>1094.2</v>
      </c>
      <c r="G127" s="23">
        <f t="shared" si="7"/>
        <v>100</v>
      </c>
      <c r="H127" s="53">
        <f t="shared" si="8"/>
        <v>0</v>
      </c>
    </row>
    <row r="128" spans="1:8" ht="78.75" x14ac:dyDescent="0.25">
      <c r="A128" s="28" t="s">
        <v>572</v>
      </c>
      <c r="B128" s="29" t="s">
        <v>94</v>
      </c>
      <c r="C128" s="30" t="s">
        <v>573</v>
      </c>
      <c r="D128" s="31" t="s">
        <v>0</v>
      </c>
      <c r="E128" s="27">
        <f>E129</f>
        <v>279.8</v>
      </c>
      <c r="F128" s="27">
        <f>F129</f>
        <v>279.8</v>
      </c>
      <c r="G128" s="32">
        <f t="shared" si="7"/>
        <v>100</v>
      </c>
      <c r="H128" s="58">
        <f t="shared" si="8"/>
        <v>0</v>
      </c>
    </row>
    <row r="129" spans="1:8" ht="54" customHeight="1" x14ac:dyDescent="0.25">
      <c r="A129" s="28" t="s">
        <v>28</v>
      </c>
      <c r="B129" s="29" t="s">
        <v>94</v>
      </c>
      <c r="C129" s="30" t="s">
        <v>573</v>
      </c>
      <c r="D129" s="28" t="s">
        <v>29</v>
      </c>
      <c r="E129" s="27">
        <f>E130</f>
        <v>279.8</v>
      </c>
      <c r="F129" s="27">
        <f>F130</f>
        <v>279.8</v>
      </c>
      <c r="G129" s="32">
        <f t="shared" si="7"/>
        <v>100</v>
      </c>
      <c r="H129" s="58">
        <f t="shared" si="8"/>
        <v>0</v>
      </c>
    </row>
    <row r="130" spans="1:8" ht="63" x14ac:dyDescent="0.25">
      <c r="A130" s="28" t="s">
        <v>30</v>
      </c>
      <c r="B130" s="29" t="s">
        <v>94</v>
      </c>
      <c r="C130" s="30" t="s">
        <v>573</v>
      </c>
      <c r="D130" s="28" t="s">
        <v>31</v>
      </c>
      <c r="E130" s="27">
        <v>279.8</v>
      </c>
      <c r="F130" s="27">
        <v>279.8</v>
      </c>
      <c r="G130" s="32">
        <f t="shared" si="7"/>
        <v>100</v>
      </c>
      <c r="H130" s="58">
        <f t="shared" si="8"/>
        <v>0</v>
      </c>
    </row>
    <row r="131" spans="1:8" ht="94.5" x14ac:dyDescent="0.25">
      <c r="A131" s="17" t="s">
        <v>95</v>
      </c>
      <c r="B131" s="20" t="s">
        <v>94</v>
      </c>
      <c r="C131" s="21" t="s">
        <v>96</v>
      </c>
      <c r="D131" s="17" t="s">
        <v>0</v>
      </c>
      <c r="E131" s="27">
        <f>E132</f>
        <v>1942.5</v>
      </c>
      <c r="F131" s="27">
        <f>F132</f>
        <v>1942.5</v>
      </c>
      <c r="G131" s="23">
        <f t="shared" si="7"/>
        <v>100</v>
      </c>
      <c r="H131" s="53">
        <f t="shared" si="8"/>
        <v>0</v>
      </c>
    </row>
    <row r="132" spans="1:8" ht="63" x14ac:dyDescent="0.25">
      <c r="A132" s="17" t="s">
        <v>17</v>
      </c>
      <c r="B132" s="20" t="s">
        <v>94</v>
      </c>
      <c r="C132" s="21" t="s">
        <v>96</v>
      </c>
      <c r="D132" s="17" t="s">
        <v>18</v>
      </c>
      <c r="E132" s="27">
        <f>E133</f>
        <v>1942.5</v>
      </c>
      <c r="F132" s="27">
        <f>F133</f>
        <v>1942.5</v>
      </c>
      <c r="G132" s="23">
        <f t="shared" si="7"/>
        <v>100</v>
      </c>
      <c r="H132" s="53">
        <f t="shared" si="8"/>
        <v>0</v>
      </c>
    </row>
    <row r="133" spans="1:8" ht="110.25" x14ac:dyDescent="0.25">
      <c r="A133" s="17" t="s">
        <v>97</v>
      </c>
      <c r="B133" s="20" t="s">
        <v>94</v>
      </c>
      <c r="C133" s="21" t="s">
        <v>96</v>
      </c>
      <c r="D133" s="17" t="s">
        <v>98</v>
      </c>
      <c r="E133" s="27">
        <v>1942.5</v>
      </c>
      <c r="F133" s="27">
        <v>1942.5</v>
      </c>
      <c r="G133" s="23">
        <f t="shared" si="7"/>
        <v>100</v>
      </c>
      <c r="H133" s="53">
        <f t="shared" si="8"/>
        <v>0</v>
      </c>
    </row>
    <row r="134" spans="1:8" ht="63" x14ac:dyDescent="0.25">
      <c r="A134" s="28" t="s">
        <v>574</v>
      </c>
      <c r="B134" s="29" t="s">
        <v>94</v>
      </c>
      <c r="C134" s="30" t="s">
        <v>575</v>
      </c>
      <c r="D134" s="31" t="s">
        <v>0</v>
      </c>
      <c r="E134" s="27">
        <f>E135</f>
        <v>8.6999999999999993</v>
      </c>
      <c r="F134" s="27">
        <f>F135</f>
        <v>8.6999999999999993</v>
      </c>
      <c r="G134" s="32">
        <f t="shared" si="7"/>
        <v>100</v>
      </c>
      <c r="H134" s="58">
        <f t="shared" si="8"/>
        <v>0</v>
      </c>
    </row>
    <row r="135" spans="1:8" ht="48" customHeight="1" x14ac:dyDescent="0.25">
      <c r="A135" s="28" t="s">
        <v>28</v>
      </c>
      <c r="B135" s="29" t="s">
        <v>94</v>
      </c>
      <c r="C135" s="30" t="s">
        <v>575</v>
      </c>
      <c r="D135" s="28" t="s">
        <v>29</v>
      </c>
      <c r="E135" s="27">
        <f>E136</f>
        <v>8.6999999999999993</v>
      </c>
      <c r="F135" s="27">
        <f>F136</f>
        <v>8.6999999999999993</v>
      </c>
      <c r="G135" s="32">
        <f t="shared" si="7"/>
        <v>100</v>
      </c>
      <c r="H135" s="58">
        <f t="shared" si="8"/>
        <v>0</v>
      </c>
    </row>
    <row r="136" spans="1:8" ht="63" x14ac:dyDescent="0.25">
      <c r="A136" s="28" t="s">
        <v>30</v>
      </c>
      <c r="B136" s="29" t="s">
        <v>94</v>
      </c>
      <c r="C136" s="30" t="s">
        <v>575</v>
      </c>
      <c r="D136" s="28" t="s">
        <v>31</v>
      </c>
      <c r="E136" s="27">
        <v>8.6999999999999993</v>
      </c>
      <c r="F136" s="27">
        <v>8.6999999999999993</v>
      </c>
      <c r="G136" s="32">
        <f t="shared" si="7"/>
        <v>100</v>
      </c>
      <c r="H136" s="58">
        <f t="shared" si="8"/>
        <v>0</v>
      </c>
    </row>
    <row r="137" spans="1:8" ht="31.5" x14ac:dyDescent="0.25">
      <c r="A137" s="14" t="s">
        <v>99</v>
      </c>
      <c r="B137" s="15" t="s">
        <v>100</v>
      </c>
      <c r="C137" s="16" t="s">
        <v>12</v>
      </c>
      <c r="D137" s="17" t="s">
        <v>0</v>
      </c>
      <c r="E137" s="37">
        <f>E138+E148</f>
        <v>190382.7</v>
      </c>
      <c r="F137" s="37">
        <f>F138+F148</f>
        <v>172838.04991</v>
      </c>
      <c r="G137" s="19">
        <f t="shared" si="7"/>
        <v>90.784535522397775</v>
      </c>
      <c r="H137" s="54">
        <f t="shared" si="8"/>
        <v>-17544.65009000001</v>
      </c>
    </row>
    <row r="138" spans="1:8" ht="31.5" x14ac:dyDescent="0.25">
      <c r="A138" s="17" t="s">
        <v>101</v>
      </c>
      <c r="B138" s="20" t="s">
        <v>102</v>
      </c>
      <c r="C138" s="21" t="s">
        <v>12</v>
      </c>
      <c r="D138" s="17" t="s">
        <v>0</v>
      </c>
      <c r="E138" s="37">
        <f>E139+E142+E145</f>
        <v>49097.8</v>
      </c>
      <c r="F138" s="37">
        <f>F139+F142+F145</f>
        <v>49096.832089999996</v>
      </c>
      <c r="G138" s="19">
        <f t="shared" si="7"/>
        <v>99.998028608206468</v>
      </c>
      <c r="H138" s="54">
        <f t="shared" si="8"/>
        <v>-0.96791000000666827</v>
      </c>
    </row>
    <row r="139" spans="1:8" ht="47.25" x14ac:dyDescent="0.25">
      <c r="A139" s="17" t="s">
        <v>105</v>
      </c>
      <c r="B139" s="20" t="s">
        <v>102</v>
      </c>
      <c r="C139" s="21" t="s">
        <v>106</v>
      </c>
      <c r="D139" s="17" t="s">
        <v>0</v>
      </c>
      <c r="E139" s="27">
        <f>E140</f>
        <v>2472.6999999999998</v>
      </c>
      <c r="F139" s="27">
        <f>F140</f>
        <v>2471.7805400000002</v>
      </c>
      <c r="G139" s="23">
        <f t="shared" si="7"/>
        <v>99.96281554575971</v>
      </c>
      <c r="H139" s="53">
        <f t="shared" si="8"/>
        <v>-0.91945999999961714</v>
      </c>
    </row>
    <row r="140" spans="1:8" ht="31.5" x14ac:dyDescent="0.25">
      <c r="A140" s="17" t="s">
        <v>57</v>
      </c>
      <c r="B140" s="20" t="s">
        <v>102</v>
      </c>
      <c r="C140" s="21" t="s">
        <v>106</v>
      </c>
      <c r="D140" s="17" t="s">
        <v>58</v>
      </c>
      <c r="E140" s="27">
        <f>E141</f>
        <v>2472.6999999999998</v>
      </c>
      <c r="F140" s="27">
        <f>F141</f>
        <v>2471.7805400000002</v>
      </c>
      <c r="G140" s="23">
        <f t="shared" si="7"/>
        <v>99.96281554575971</v>
      </c>
      <c r="H140" s="53">
        <f t="shared" si="8"/>
        <v>-0.91945999999961714</v>
      </c>
    </row>
    <row r="141" spans="1:8" ht="47.25" x14ac:dyDescent="0.25">
      <c r="A141" s="17" t="s">
        <v>103</v>
      </c>
      <c r="B141" s="20" t="s">
        <v>102</v>
      </c>
      <c r="C141" s="21" t="s">
        <v>106</v>
      </c>
      <c r="D141" s="17" t="s">
        <v>104</v>
      </c>
      <c r="E141" s="27">
        <v>2472.6999999999998</v>
      </c>
      <c r="F141" s="27">
        <v>2471.7805400000002</v>
      </c>
      <c r="G141" s="23">
        <f t="shared" si="7"/>
        <v>99.96281554575971</v>
      </c>
      <c r="H141" s="53">
        <f t="shared" si="8"/>
        <v>-0.91945999999961714</v>
      </c>
    </row>
    <row r="142" spans="1:8" ht="63" x14ac:dyDescent="0.25">
      <c r="A142" s="33" t="s">
        <v>576</v>
      </c>
      <c r="B142" s="34" t="s">
        <v>102</v>
      </c>
      <c r="C142" s="35" t="s">
        <v>578</v>
      </c>
      <c r="D142" s="36" t="s">
        <v>0</v>
      </c>
      <c r="E142" s="27">
        <f>E143</f>
        <v>1398.8</v>
      </c>
      <c r="F142" s="27">
        <f>F143</f>
        <v>1398.7515599999999</v>
      </c>
      <c r="G142" s="32">
        <f t="shared" si="7"/>
        <v>99.996537031741497</v>
      </c>
      <c r="H142" s="58">
        <f t="shared" si="8"/>
        <v>-4.8440000000027794E-2</v>
      </c>
    </row>
    <row r="143" spans="1:8" ht="47.25" x14ac:dyDescent="0.25">
      <c r="A143" s="33" t="s">
        <v>57</v>
      </c>
      <c r="B143" s="34" t="s">
        <v>102</v>
      </c>
      <c r="C143" s="35" t="s">
        <v>578</v>
      </c>
      <c r="D143" s="33" t="s">
        <v>58</v>
      </c>
      <c r="E143" s="27">
        <f>E144</f>
        <v>1398.8</v>
      </c>
      <c r="F143" s="27">
        <f>F144</f>
        <v>1398.7515599999999</v>
      </c>
      <c r="G143" s="32">
        <f t="shared" si="7"/>
        <v>99.996537031741497</v>
      </c>
      <c r="H143" s="58">
        <f t="shared" si="8"/>
        <v>-4.8440000000027794E-2</v>
      </c>
    </row>
    <row r="144" spans="1:8" ht="53.25" customHeight="1" x14ac:dyDescent="0.25">
      <c r="A144" s="33" t="s">
        <v>103</v>
      </c>
      <c r="B144" s="34" t="s">
        <v>102</v>
      </c>
      <c r="C144" s="35" t="s">
        <v>578</v>
      </c>
      <c r="D144" s="33" t="s">
        <v>104</v>
      </c>
      <c r="E144" s="27">
        <v>1398.8</v>
      </c>
      <c r="F144" s="27">
        <v>1398.7515599999999</v>
      </c>
      <c r="G144" s="32">
        <f t="shared" si="7"/>
        <v>99.996537031741497</v>
      </c>
      <c r="H144" s="58">
        <f t="shared" si="8"/>
        <v>-4.8440000000027794E-2</v>
      </c>
    </row>
    <row r="145" spans="1:8" ht="47.25" x14ac:dyDescent="0.25">
      <c r="A145" s="33" t="s">
        <v>577</v>
      </c>
      <c r="B145" s="34" t="s">
        <v>102</v>
      </c>
      <c r="C145" s="35" t="s">
        <v>579</v>
      </c>
      <c r="D145" s="36" t="s">
        <v>0</v>
      </c>
      <c r="E145" s="27">
        <f>E146</f>
        <v>45226.3</v>
      </c>
      <c r="F145" s="27">
        <f>F146</f>
        <v>45226.29999</v>
      </c>
      <c r="G145" s="32">
        <f t="shared" si="7"/>
        <v>99.999999977888962</v>
      </c>
      <c r="H145" s="58">
        <f t="shared" si="8"/>
        <v>-1.0000003385357559E-5</v>
      </c>
    </row>
    <row r="146" spans="1:8" ht="47.25" x14ac:dyDescent="0.25">
      <c r="A146" s="33" t="s">
        <v>57</v>
      </c>
      <c r="B146" s="34" t="s">
        <v>102</v>
      </c>
      <c r="C146" s="35" t="s">
        <v>579</v>
      </c>
      <c r="D146" s="33" t="s">
        <v>58</v>
      </c>
      <c r="E146" s="27">
        <f>E147</f>
        <v>45226.3</v>
      </c>
      <c r="F146" s="27">
        <f>F147</f>
        <v>45226.29999</v>
      </c>
      <c r="G146" s="32">
        <f t="shared" si="7"/>
        <v>99.999999977888962</v>
      </c>
      <c r="H146" s="58">
        <f t="shared" si="8"/>
        <v>-1.0000003385357559E-5</v>
      </c>
    </row>
    <row r="147" spans="1:8" ht="53.25" customHeight="1" x14ac:dyDescent="0.25">
      <c r="A147" s="33" t="s">
        <v>103</v>
      </c>
      <c r="B147" s="34" t="s">
        <v>102</v>
      </c>
      <c r="C147" s="35" t="s">
        <v>579</v>
      </c>
      <c r="D147" s="33" t="s">
        <v>104</v>
      </c>
      <c r="E147" s="27">
        <v>45226.3</v>
      </c>
      <c r="F147" s="27">
        <v>45226.29999</v>
      </c>
      <c r="G147" s="32">
        <f t="shared" si="7"/>
        <v>99.999999977888962</v>
      </c>
      <c r="H147" s="58">
        <f t="shared" si="8"/>
        <v>-1.0000003385357559E-5</v>
      </c>
    </row>
    <row r="148" spans="1:8" ht="63" x14ac:dyDescent="0.25">
      <c r="A148" s="17" t="s">
        <v>107</v>
      </c>
      <c r="B148" s="20" t="s">
        <v>108</v>
      </c>
      <c r="C148" s="21" t="s">
        <v>12</v>
      </c>
      <c r="D148" s="17" t="s">
        <v>0</v>
      </c>
      <c r="E148" s="27">
        <f>E149+E154+E157+E160</f>
        <v>141284.9</v>
      </c>
      <c r="F148" s="27">
        <f>F149+F154+F157+F160</f>
        <v>123741.21782000001</v>
      </c>
      <c r="G148" s="23">
        <f t="shared" si="7"/>
        <v>87.582762078608539</v>
      </c>
      <c r="H148" s="53">
        <f t="shared" si="8"/>
        <v>-17543.682179999989</v>
      </c>
    </row>
    <row r="149" spans="1:8" ht="47.25" x14ac:dyDescent="0.25">
      <c r="A149" s="17" t="s">
        <v>109</v>
      </c>
      <c r="B149" s="20" t="s">
        <v>108</v>
      </c>
      <c r="C149" s="21" t="s">
        <v>45</v>
      </c>
      <c r="D149" s="17" t="s">
        <v>0</v>
      </c>
      <c r="E149" s="27">
        <f>E150+E152</f>
        <v>1755.1</v>
      </c>
      <c r="F149" s="27">
        <f>F150+F152</f>
        <v>1689.9691499999999</v>
      </c>
      <c r="G149" s="23">
        <f t="shared" si="7"/>
        <v>96.289051905874317</v>
      </c>
      <c r="H149" s="53">
        <f t="shared" si="8"/>
        <v>-65.130850000000009</v>
      </c>
    </row>
    <row r="150" spans="1:8" ht="47.25" x14ac:dyDescent="0.25">
      <c r="A150" s="17" t="s">
        <v>49</v>
      </c>
      <c r="B150" s="20" t="s">
        <v>108</v>
      </c>
      <c r="C150" s="21" t="s">
        <v>45</v>
      </c>
      <c r="D150" s="17" t="s">
        <v>50</v>
      </c>
      <c r="E150" s="27">
        <f>E151</f>
        <v>600</v>
      </c>
      <c r="F150" s="27">
        <f>F151</f>
        <v>600</v>
      </c>
      <c r="G150" s="32">
        <f t="shared" si="7"/>
        <v>100</v>
      </c>
      <c r="H150" s="58">
        <f t="shared" si="8"/>
        <v>0</v>
      </c>
    </row>
    <row r="151" spans="1:8" ht="31.5" x14ac:dyDescent="0.25">
      <c r="A151" s="17" t="s">
        <v>51</v>
      </c>
      <c r="B151" s="20" t="s">
        <v>108</v>
      </c>
      <c r="C151" s="21" t="s">
        <v>45</v>
      </c>
      <c r="D151" s="17" t="s">
        <v>52</v>
      </c>
      <c r="E151" s="27">
        <v>600</v>
      </c>
      <c r="F151" s="27">
        <v>600</v>
      </c>
      <c r="G151" s="32">
        <f t="shared" si="7"/>
        <v>100</v>
      </c>
      <c r="H151" s="58">
        <f t="shared" si="8"/>
        <v>0</v>
      </c>
    </row>
    <row r="152" spans="1:8" ht="63" x14ac:dyDescent="0.25">
      <c r="A152" s="17" t="s">
        <v>17</v>
      </c>
      <c r="B152" s="20" t="s">
        <v>108</v>
      </c>
      <c r="C152" s="21" t="s">
        <v>45</v>
      </c>
      <c r="D152" s="17" t="s">
        <v>18</v>
      </c>
      <c r="E152" s="27">
        <f t="shared" ref="E152:F152" si="12">E153</f>
        <v>1155.0999999999999</v>
      </c>
      <c r="F152" s="27">
        <f t="shared" si="12"/>
        <v>1089.9691499999999</v>
      </c>
      <c r="G152" s="23">
        <f t="shared" si="7"/>
        <v>94.361453553804864</v>
      </c>
      <c r="H152" s="53">
        <f t="shared" si="8"/>
        <v>-65.130850000000009</v>
      </c>
    </row>
    <row r="153" spans="1:8" ht="31.5" x14ac:dyDescent="0.25">
      <c r="A153" s="17" t="s">
        <v>19</v>
      </c>
      <c r="B153" s="20" t="s">
        <v>108</v>
      </c>
      <c r="C153" s="21" t="s">
        <v>45</v>
      </c>
      <c r="D153" s="17" t="s">
        <v>20</v>
      </c>
      <c r="E153" s="27">
        <f>385.9+769.2</f>
        <v>1155.0999999999999</v>
      </c>
      <c r="F153" s="27">
        <f>375.36915+714.6</f>
        <v>1089.9691499999999</v>
      </c>
      <c r="G153" s="23">
        <f t="shared" si="7"/>
        <v>94.361453553804864</v>
      </c>
      <c r="H153" s="53">
        <f t="shared" si="8"/>
        <v>-65.130850000000009</v>
      </c>
    </row>
    <row r="154" spans="1:8" ht="47.25" x14ac:dyDescent="0.25">
      <c r="A154" s="17" t="s">
        <v>105</v>
      </c>
      <c r="B154" s="20" t="s">
        <v>108</v>
      </c>
      <c r="C154" s="21" t="s">
        <v>106</v>
      </c>
      <c r="D154" s="17" t="s">
        <v>0</v>
      </c>
      <c r="E154" s="27">
        <f>E155</f>
        <v>106115.7</v>
      </c>
      <c r="F154" s="27">
        <f>F155</f>
        <v>106115.66890999999</v>
      </c>
      <c r="G154" s="23">
        <f t="shared" si="7"/>
        <v>99.999970701790588</v>
      </c>
      <c r="H154" s="53">
        <f t="shared" si="8"/>
        <v>-3.109000000404194E-2</v>
      </c>
    </row>
    <row r="155" spans="1:8" ht="47.25" x14ac:dyDescent="0.25">
      <c r="A155" s="17" t="s">
        <v>49</v>
      </c>
      <c r="B155" s="20" t="s">
        <v>108</v>
      </c>
      <c r="C155" s="21" t="s">
        <v>106</v>
      </c>
      <c r="D155" s="17" t="s">
        <v>50</v>
      </c>
      <c r="E155" s="27">
        <f>E156</f>
        <v>106115.7</v>
      </c>
      <c r="F155" s="27">
        <f>F156</f>
        <v>106115.66890999999</v>
      </c>
      <c r="G155" s="23">
        <f t="shared" si="7"/>
        <v>99.999970701790588</v>
      </c>
      <c r="H155" s="53">
        <f t="shared" si="8"/>
        <v>-3.109000000404194E-2</v>
      </c>
    </row>
    <row r="156" spans="1:8" ht="21.75" customHeight="1" x14ac:dyDescent="0.25">
      <c r="A156" s="17" t="s">
        <v>51</v>
      </c>
      <c r="B156" s="20" t="s">
        <v>108</v>
      </c>
      <c r="C156" s="21" t="s">
        <v>106</v>
      </c>
      <c r="D156" s="17" t="s">
        <v>52</v>
      </c>
      <c r="E156" s="27">
        <v>106115.7</v>
      </c>
      <c r="F156" s="27">
        <v>106115.66890999999</v>
      </c>
      <c r="G156" s="23">
        <f t="shared" ref="G156:G220" si="13">F156/E156*100</f>
        <v>99.999970701790588</v>
      </c>
      <c r="H156" s="53">
        <f t="shared" ref="H156:H220" si="14">F156-E156</f>
        <v>-3.109000000404194E-2</v>
      </c>
    </row>
    <row r="157" spans="1:8" ht="47.25" x14ac:dyDescent="0.25">
      <c r="A157" s="28" t="s">
        <v>580</v>
      </c>
      <c r="B157" s="29" t="s">
        <v>108</v>
      </c>
      <c r="C157" s="30" t="s">
        <v>578</v>
      </c>
      <c r="D157" s="31" t="s">
        <v>0</v>
      </c>
      <c r="E157" s="27">
        <f>E158</f>
        <v>1002.4</v>
      </c>
      <c r="F157" s="27">
        <f>F158</f>
        <v>478.06741</v>
      </c>
      <c r="G157" s="32">
        <f t="shared" si="13"/>
        <v>47.69227952913009</v>
      </c>
      <c r="H157" s="58">
        <f t="shared" si="14"/>
        <v>-524.33258999999998</v>
      </c>
    </row>
    <row r="158" spans="1:8" ht="47.25" x14ac:dyDescent="0.25">
      <c r="A158" s="28" t="s">
        <v>49</v>
      </c>
      <c r="B158" s="29" t="s">
        <v>108</v>
      </c>
      <c r="C158" s="30" t="s">
        <v>578</v>
      </c>
      <c r="D158" s="28" t="s">
        <v>50</v>
      </c>
      <c r="E158" s="27">
        <f>E159</f>
        <v>1002.4</v>
      </c>
      <c r="F158" s="27">
        <f>F159</f>
        <v>478.06741</v>
      </c>
      <c r="G158" s="32">
        <f t="shared" si="13"/>
        <v>47.69227952913009</v>
      </c>
      <c r="H158" s="58">
        <f t="shared" si="14"/>
        <v>-524.33258999999998</v>
      </c>
    </row>
    <row r="159" spans="1:8" ht="17.25" customHeight="1" x14ac:dyDescent="0.25">
      <c r="A159" s="28" t="s">
        <v>51</v>
      </c>
      <c r="B159" s="29" t="s">
        <v>108</v>
      </c>
      <c r="C159" s="30" t="s">
        <v>578</v>
      </c>
      <c r="D159" s="28" t="s">
        <v>52</v>
      </c>
      <c r="E159" s="27">
        <v>1002.4</v>
      </c>
      <c r="F159" s="27">
        <v>478.06741</v>
      </c>
      <c r="G159" s="32">
        <f t="shared" si="13"/>
        <v>47.69227952913009</v>
      </c>
      <c r="H159" s="58">
        <f t="shared" si="14"/>
        <v>-524.33258999999998</v>
      </c>
    </row>
    <row r="160" spans="1:8" ht="47.25" x14ac:dyDescent="0.25">
      <c r="A160" s="28" t="s">
        <v>105</v>
      </c>
      <c r="B160" s="29" t="s">
        <v>108</v>
      </c>
      <c r="C160" s="30" t="s">
        <v>579</v>
      </c>
      <c r="D160" s="31" t="s">
        <v>0</v>
      </c>
      <c r="E160" s="27">
        <f>E161</f>
        <v>32411.7</v>
      </c>
      <c r="F160" s="27">
        <f>F161</f>
        <v>15457.512350000001</v>
      </c>
      <c r="G160" s="32">
        <f t="shared" si="13"/>
        <v>47.691149646578246</v>
      </c>
      <c r="H160" s="58">
        <f t="shared" si="14"/>
        <v>-16954.18765</v>
      </c>
    </row>
    <row r="161" spans="1:8" ht="47.25" x14ac:dyDescent="0.25">
      <c r="A161" s="28" t="s">
        <v>49</v>
      </c>
      <c r="B161" s="29" t="s">
        <v>108</v>
      </c>
      <c r="C161" s="30" t="s">
        <v>579</v>
      </c>
      <c r="D161" s="28" t="s">
        <v>50</v>
      </c>
      <c r="E161" s="27">
        <f>E162</f>
        <v>32411.7</v>
      </c>
      <c r="F161" s="27">
        <f>F162</f>
        <v>15457.512350000001</v>
      </c>
      <c r="G161" s="32">
        <f t="shared" si="13"/>
        <v>47.691149646578246</v>
      </c>
      <c r="H161" s="58">
        <f t="shared" si="14"/>
        <v>-16954.18765</v>
      </c>
    </row>
    <row r="162" spans="1:8" ht="21" customHeight="1" x14ac:dyDescent="0.25">
      <c r="A162" s="28" t="s">
        <v>51</v>
      </c>
      <c r="B162" s="29" t="s">
        <v>108</v>
      </c>
      <c r="C162" s="30" t="s">
        <v>579</v>
      </c>
      <c r="D162" s="28" t="s">
        <v>52</v>
      </c>
      <c r="E162" s="27">
        <v>32411.7</v>
      </c>
      <c r="F162" s="27">
        <v>15457.512350000001</v>
      </c>
      <c r="G162" s="32">
        <f t="shared" si="13"/>
        <v>47.691149646578246</v>
      </c>
      <c r="H162" s="58">
        <f t="shared" si="14"/>
        <v>-16954.18765</v>
      </c>
    </row>
    <row r="163" spans="1:8" x14ac:dyDescent="0.25">
      <c r="A163" s="14" t="s">
        <v>110</v>
      </c>
      <c r="B163" s="15" t="s">
        <v>111</v>
      </c>
      <c r="C163" s="16" t="s">
        <v>12</v>
      </c>
      <c r="D163" s="17" t="s">
        <v>0</v>
      </c>
      <c r="E163" s="18">
        <f>E164</f>
        <v>220</v>
      </c>
      <c r="F163" s="18">
        <f>F164</f>
        <v>220</v>
      </c>
      <c r="G163" s="23">
        <f t="shared" si="13"/>
        <v>100</v>
      </c>
      <c r="H163" s="53">
        <f t="shared" si="14"/>
        <v>0</v>
      </c>
    </row>
    <row r="164" spans="1:8" ht="63" x14ac:dyDescent="0.25">
      <c r="A164" s="17" t="s">
        <v>112</v>
      </c>
      <c r="B164" s="20" t="s">
        <v>113</v>
      </c>
      <c r="C164" s="21" t="s">
        <v>12</v>
      </c>
      <c r="D164" s="17" t="s">
        <v>0</v>
      </c>
      <c r="E164" s="27">
        <f t="shared" ref="E164:F166" si="15">E165</f>
        <v>220</v>
      </c>
      <c r="F164" s="27">
        <f t="shared" si="15"/>
        <v>220</v>
      </c>
      <c r="G164" s="23">
        <f t="shared" si="13"/>
        <v>100</v>
      </c>
      <c r="H164" s="53">
        <f t="shared" si="14"/>
        <v>0</v>
      </c>
    </row>
    <row r="165" spans="1:8" ht="47.25" x14ac:dyDescent="0.25">
      <c r="A165" s="17" t="s">
        <v>114</v>
      </c>
      <c r="B165" s="20" t="s">
        <v>113</v>
      </c>
      <c r="C165" s="21" t="s">
        <v>45</v>
      </c>
      <c r="D165" s="17" t="s">
        <v>0</v>
      </c>
      <c r="E165" s="27">
        <f t="shared" si="15"/>
        <v>220</v>
      </c>
      <c r="F165" s="27">
        <f t="shared" si="15"/>
        <v>220</v>
      </c>
      <c r="G165" s="23">
        <f t="shared" si="13"/>
        <v>100</v>
      </c>
      <c r="H165" s="53">
        <f t="shared" si="14"/>
        <v>0</v>
      </c>
    </row>
    <row r="166" spans="1:8" ht="47.25" x14ac:dyDescent="0.25">
      <c r="A166" s="17" t="s">
        <v>28</v>
      </c>
      <c r="B166" s="20" t="s">
        <v>113</v>
      </c>
      <c r="C166" s="21" t="s">
        <v>45</v>
      </c>
      <c r="D166" s="17" t="s">
        <v>29</v>
      </c>
      <c r="E166" s="27">
        <f t="shared" si="15"/>
        <v>220</v>
      </c>
      <c r="F166" s="27">
        <f t="shared" si="15"/>
        <v>220</v>
      </c>
      <c r="G166" s="23">
        <f t="shared" si="13"/>
        <v>100</v>
      </c>
      <c r="H166" s="53">
        <f t="shared" si="14"/>
        <v>0</v>
      </c>
    </row>
    <row r="167" spans="1:8" ht="63" x14ac:dyDescent="0.25">
      <c r="A167" s="17" t="s">
        <v>30</v>
      </c>
      <c r="B167" s="20" t="s">
        <v>113</v>
      </c>
      <c r="C167" s="21" t="s">
        <v>45</v>
      </c>
      <c r="D167" s="17" t="s">
        <v>31</v>
      </c>
      <c r="E167" s="27">
        <v>220</v>
      </c>
      <c r="F167" s="27">
        <v>220</v>
      </c>
      <c r="G167" s="23">
        <f t="shared" si="13"/>
        <v>100</v>
      </c>
      <c r="H167" s="53">
        <f t="shared" si="14"/>
        <v>0</v>
      </c>
    </row>
    <row r="168" spans="1:8" ht="94.5" x14ac:dyDescent="0.25">
      <c r="A168" s="14" t="s">
        <v>115</v>
      </c>
      <c r="B168" s="15" t="s">
        <v>116</v>
      </c>
      <c r="C168" s="16" t="s">
        <v>12</v>
      </c>
      <c r="D168" s="17" t="s">
        <v>0</v>
      </c>
      <c r="E168" s="37">
        <f>E169+E179+E189+E193+E203</f>
        <v>634263.5</v>
      </c>
      <c r="F168" s="37">
        <f>F169+F179+F189+F193+F203</f>
        <v>632560.59978000005</v>
      </c>
      <c r="G168" s="38">
        <f t="shared" si="13"/>
        <v>99.731515337079941</v>
      </c>
      <c r="H168" s="59">
        <f t="shared" si="14"/>
        <v>-1702.9002199999522</v>
      </c>
    </row>
    <row r="169" spans="1:8" ht="31.5" x14ac:dyDescent="0.25">
      <c r="A169" s="17" t="s">
        <v>117</v>
      </c>
      <c r="B169" s="24" t="s">
        <v>118</v>
      </c>
      <c r="C169" s="25" t="s">
        <v>12</v>
      </c>
      <c r="D169" s="26" t="s">
        <v>0</v>
      </c>
      <c r="E169" s="37">
        <f>E170+E173+E176</f>
        <v>245281.00000000003</v>
      </c>
      <c r="F169" s="37">
        <f>F170+F173+F176</f>
        <v>243636.75839999999</v>
      </c>
      <c r="G169" s="38">
        <f t="shared" si="13"/>
        <v>99.329649830194739</v>
      </c>
      <c r="H169" s="59">
        <f t="shared" si="14"/>
        <v>-1644.2416000000376</v>
      </c>
    </row>
    <row r="170" spans="1:8" ht="31.5" x14ac:dyDescent="0.25">
      <c r="A170" s="17" t="s">
        <v>117</v>
      </c>
      <c r="B170" s="20" t="s">
        <v>118</v>
      </c>
      <c r="C170" s="21" t="s">
        <v>119</v>
      </c>
      <c r="D170" s="17" t="s">
        <v>0</v>
      </c>
      <c r="E170" s="27">
        <f>E171</f>
        <v>4547.7</v>
      </c>
      <c r="F170" s="27">
        <f>F171</f>
        <v>4361.22912</v>
      </c>
      <c r="G170" s="23">
        <f t="shared" si="13"/>
        <v>95.899666204894785</v>
      </c>
      <c r="H170" s="53">
        <f t="shared" si="14"/>
        <v>-186.47087999999985</v>
      </c>
    </row>
    <row r="171" spans="1:8" ht="63" x14ac:dyDescent="0.25">
      <c r="A171" s="17" t="s">
        <v>17</v>
      </c>
      <c r="B171" s="20" t="s">
        <v>118</v>
      </c>
      <c r="C171" s="21" t="s">
        <v>119</v>
      </c>
      <c r="D171" s="17" t="s">
        <v>18</v>
      </c>
      <c r="E171" s="27">
        <f>E172</f>
        <v>4547.7</v>
      </c>
      <c r="F171" s="27">
        <f>F172</f>
        <v>4361.22912</v>
      </c>
      <c r="G171" s="23">
        <f t="shared" si="13"/>
        <v>95.899666204894785</v>
      </c>
      <c r="H171" s="53">
        <f t="shared" si="14"/>
        <v>-186.47087999999985</v>
      </c>
    </row>
    <row r="172" spans="1:8" ht="31.5" x14ac:dyDescent="0.25">
      <c r="A172" s="17" t="s">
        <v>19</v>
      </c>
      <c r="B172" s="20" t="s">
        <v>118</v>
      </c>
      <c r="C172" s="21" t="s">
        <v>119</v>
      </c>
      <c r="D172" s="17" t="s">
        <v>20</v>
      </c>
      <c r="E172" s="27">
        <v>4547.7</v>
      </c>
      <c r="F172" s="27">
        <v>4361.22912</v>
      </c>
      <c r="G172" s="23">
        <f t="shared" si="13"/>
        <v>95.899666204894785</v>
      </c>
      <c r="H172" s="53">
        <f t="shared" si="14"/>
        <v>-186.47087999999985</v>
      </c>
    </row>
    <row r="173" spans="1:8" ht="63" x14ac:dyDescent="0.25">
      <c r="A173" s="17" t="s">
        <v>120</v>
      </c>
      <c r="B173" s="20" t="s">
        <v>118</v>
      </c>
      <c r="C173" s="21" t="s">
        <v>121</v>
      </c>
      <c r="D173" s="17" t="s">
        <v>0</v>
      </c>
      <c r="E173" s="27">
        <f>E174</f>
        <v>232875.6</v>
      </c>
      <c r="F173" s="27">
        <f>F174</f>
        <v>232097.22928</v>
      </c>
      <c r="G173" s="23">
        <f t="shared" si="13"/>
        <v>99.665756859026871</v>
      </c>
      <c r="H173" s="53">
        <f t="shared" si="14"/>
        <v>-778.37072000000626</v>
      </c>
    </row>
    <row r="174" spans="1:8" ht="63" x14ac:dyDescent="0.25">
      <c r="A174" s="17" t="s">
        <v>17</v>
      </c>
      <c r="B174" s="20" t="s">
        <v>118</v>
      </c>
      <c r="C174" s="21" t="s">
        <v>121</v>
      </c>
      <c r="D174" s="17" t="s">
        <v>18</v>
      </c>
      <c r="E174" s="27">
        <f>E175</f>
        <v>232875.6</v>
      </c>
      <c r="F174" s="27">
        <f>F175</f>
        <v>232097.22928</v>
      </c>
      <c r="G174" s="23">
        <f t="shared" si="13"/>
        <v>99.665756859026871</v>
      </c>
      <c r="H174" s="53">
        <f t="shared" si="14"/>
        <v>-778.37072000000626</v>
      </c>
    </row>
    <row r="175" spans="1:8" ht="31.5" x14ac:dyDescent="0.25">
      <c r="A175" s="17" t="s">
        <v>19</v>
      </c>
      <c r="B175" s="20" t="s">
        <v>118</v>
      </c>
      <c r="C175" s="21" t="s">
        <v>121</v>
      </c>
      <c r="D175" s="17" t="s">
        <v>20</v>
      </c>
      <c r="E175" s="27">
        <v>232875.6</v>
      </c>
      <c r="F175" s="27">
        <v>232097.22928</v>
      </c>
      <c r="G175" s="23">
        <f t="shared" si="13"/>
        <v>99.665756859026871</v>
      </c>
      <c r="H175" s="53">
        <f t="shared" si="14"/>
        <v>-778.37072000000626</v>
      </c>
    </row>
    <row r="176" spans="1:8" ht="63" x14ac:dyDescent="0.25">
      <c r="A176" s="17" t="s">
        <v>122</v>
      </c>
      <c r="B176" s="20" t="s">
        <v>118</v>
      </c>
      <c r="C176" s="21" t="s">
        <v>123</v>
      </c>
      <c r="D176" s="17" t="s">
        <v>0</v>
      </c>
      <c r="E176" s="27">
        <f>E177</f>
        <v>7857.7</v>
      </c>
      <c r="F176" s="27">
        <f>F177</f>
        <v>7178.3</v>
      </c>
      <c r="G176" s="23">
        <f t="shared" si="13"/>
        <v>91.353704010079298</v>
      </c>
      <c r="H176" s="53">
        <f t="shared" si="14"/>
        <v>-679.39999999999964</v>
      </c>
    </row>
    <row r="177" spans="1:8" ht="63" x14ac:dyDescent="0.25">
      <c r="A177" s="17" t="s">
        <v>17</v>
      </c>
      <c r="B177" s="20" t="s">
        <v>118</v>
      </c>
      <c r="C177" s="21" t="s">
        <v>123</v>
      </c>
      <c r="D177" s="17" t="s">
        <v>18</v>
      </c>
      <c r="E177" s="27">
        <f>E178</f>
        <v>7857.7</v>
      </c>
      <c r="F177" s="27">
        <f>F178</f>
        <v>7178.3</v>
      </c>
      <c r="G177" s="23">
        <f t="shared" si="13"/>
        <v>91.353704010079298</v>
      </c>
      <c r="H177" s="53">
        <f t="shared" si="14"/>
        <v>-679.39999999999964</v>
      </c>
    </row>
    <row r="178" spans="1:8" ht="31.5" x14ac:dyDescent="0.25">
      <c r="A178" s="17" t="s">
        <v>19</v>
      </c>
      <c r="B178" s="20" t="s">
        <v>118</v>
      </c>
      <c r="C178" s="21" t="s">
        <v>123</v>
      </c>
      <c r="D178" s="17" t="s">
        <v>20</v>
      </c>
      <c r="E178" s="27">
        <v>7857.7</v>
      </c>
      <c r="F178" s="27">
        <v>7178.3</v>
      </c>
      <c r="G178" s="23">
        <f t="shared" si="13"/>
        <v>91.353704010079298</v>
      </c>
      <c r="H178" s="53">
        <f t="shared" si="14"/>
        <v>-679.39999999999964</v>
      </c>
    </row>
    <row r="179" spans="1:8" ht="63" x14ac:dyDescent="0.25">
      <c r="A179" s="17" t="s">
        <v>124</v>
      </c>
      <c r="B179" s="20" t="s">
        <v>125</v>
      </c>
      <c r="C179" s="21" t="s">
        <v>12</v>
      </c>
      <c r="D179" s="17" t="s">
        <v>0</v>
      </c>
      <c r="E179" s="27">
        <f>E180+E183+E186</f>
        <v>294788.3</v>
      </c>
      <c r="F179" s="27">
        <f>F180+F183+F186</f>
        <v>294729.87793000002</v>
      </c>
      <c r="G179" s="23">
        <f t="shared" si="13"/>
        <v>99.980181686315234</v>
      </c>
      <c r="H179" s="53">
        <f t="shared" si="14"/>
        <v>-58.422069999971427</v>
      </c>
    </row>
    <row r="180" spans="1:8" ht="63" x14ac:dyDescent="0.25">
      <c r="A180" s="17" t="s">
        <v>126</v>
      </c>
      <c r="B180" s="20" t="s">
        <v>125</v>
      </c>
      <c r="C180" s="21" t="s">
        <v>119</v>
      </c>
      <c r="D180" s="17" t="s">
        <v>0</v>
      </c>
      <c r="E180" s="27">
        <f>E181</f>
        <v>188201.4</v>
      </c>
      <c r="F180" s="27">
        <f>F181</f>
        <v>188201.34460000001</v>
      </c>
      <c r="G180" s="23">
        <f t="shared" si="13"/>
        <v>99.999970563449594</v>
      </c>
      <c r="H180" s="53">
        <f t="shared" si="14"/>
        <v>-5.5399999982910231E-2</v>
      </c>
    </row>
    <row r="181" spans="1:8" ht="63" x14ac:dyDescent="0.25">
      <c r="A181" s="17" t="s">
        <v>17</v>
      </c>
      <c r="B181" s="20" t="s">
        <v>125</v>
      </c>
      <c r="C181" s="21" t="s">
        <v>119</v>
      </c>
      <c r="D181" s="17" t="s">
        <v>18</v>
      </c>
      <c r="E181" s="27">
        <f>E182</f>
        <v>188201.4</v>
      </c>
      <c r="F181" s="27">
        <f>F182</f>
        <v>188201.34460000001</v>
      </c>
      <c r="G181" s="23">
        <f t="shared" si="13"/>
        <v>99.999970563449594</v>
      </c>
      <c r="H181" s="53">
        <f t="shared" si="14"/>
        <v>-5.5399999982910231E-2</v>
      </c>
    </row>
    <row r="182" spans="1:8" ht="31.5" x14ac:dyDescent="0.25">
      <c r="A182" s="17" t="s">
        <v>19</v>
      </c>
      <c r="B182" s="20" t="s">
        <v>125</v>
      </c>
      <c r="C182" s="21" t="s">
        <v>119</v>
      </c>
      <c r="D182" s="17" t="s">
        <v>20</v>
      </c>
      <c r="E182" s="27">
        <f>171720.6+16480.8</f>
        <v>188201.4</v>
      </c>
      <c r="F182" s="27">
        <v>188201.34460000001</v>
      </c>
      <c r="G182" s="23">
        <f t="shared" si="13"/>
        <v>99.999970563449594</v>
      </c>
      <c r="H182" s="53">
        <f t="shared" si="14"/>
        <v>-5.5399999982910231E-2</v>
      </c>
    </row>
    <row r="183" spans="1:8" ht="96.75" customHeight="1" x14ac:dyDescent="0.25">
      <c r="A183" s="17" t="s">
        <v>127</v>
      </c>
      <c r="B183" s="20" t="s">
        <v>125</v>
      </c>
      <c r="C183" s="21" t="s">
        <v>121</v>
      </c>
      <c r="D183" s="17" t="s">
        <v>0</v>
      </c>
      <c r="E183" s="27">
        <f>E184</f>
        <v>103332.7</v>
      </c>
      <c r="F183" s="27">
        <f>F184</f>
        <v>103332.66333</v>
      </c>
      <c r="G183" s="23">
        <f t="shared" si="13"/>
        <v>99.999964512685722</v>
      </c>
      <c r="H183" s="53">
        <f t="shared" si="14"/>
        <v>-3.6670000001322478E-2</v>
      </c>
    </row>
    <row r="184" spans="1:8" ht="63" x14ac:dyDescent="0.25">
      <c r="A184" s="17" t="s">
        <v>17</v>
      </c>
      <c r="B184" s="20" t="s">
        <v>125</v>
      </c>
      <c r="C184" s="21" t="s">
        <v>121</v>
      </c>
      <c r="D184" s="17" t="s">
        <v>18</v>
      </c>
      <c r="E184" s="27">
        <f>E185</f>
        <v>103332.7</v>
      </c>
      <c r="F184" s="27">
        <f>F185</f>
        <v>103332.66333</v>
      </c>
      <c r="G184" s="23">
        <f t="shared" si="13"/>
        <v>99.999964512685722</v>
      </c>
      <c r="H184" s="53">
        <f t="shared" si="14"/>
        <v>-3.6670000001322478E-2</v>
      </c>
    </row>
    <row r="185" spans="1:8" ht="31.5" x14ac:dyDescent="0.25">
      <c r="A185" s="17" t="s">
        <v>19</v>
      </c>
      <c r="B185" s="20" t="s">
        <v>125</v>
      </c>
      <c r="C185" s="21" t="s">
        <v>121</v>
      </c>
      <c r="D185" s="17" t="s">
        <v>20</v>
      </c>
      <c r="E185" s="27">
        <v>103332.7</v>
      </c>
      <c r="F185" s="27">
        <v>103332.66333</v>
      </c>
      <c r="G185" s="23">
        <f t="shared" si="13"/>
        <v>99.999964512685722</v>
      </c>
      <c r="H185" s="53">
        <f t="shared" si="14"/>
        <v>-3.6670000001322478E-2</v>
      </c>
    </row>
    <row r="186" spans="1:8" ht="78.75" x14ac:dyDescent="0.25">
      <c r="A186" s="17" t="s">
        <v>128</v>
      </c>
      <c r="B186" s="20" t="s">
        <v>125</v>
      </c>
      <c r="C186" s="21" t="s">
        <v>123</v>
      </c>
      <c r="D186" s="17" t="s">
        <v>0</v>
      </c>
      <c r="E186" s="27">
        <f>E187</f>
        <v>3254.2</v>
      </c>
      <c r="F186" s="27">
        <f>F187</f>
        <v>3195.87</v>
      </c>
      <c r="G186" s="23">
        <f t="shared" si="13"/>
        <v>98.20754716981132</v>
      </c>
      <c r="H186" s="53">
        <f t="shared" si="14"/>
        <v>-58.329999999999927</v>
      </c>
    </row>
    <row r="187" spans="1:8" ht="63" x14ac:dyDescent="0.25">
      <c r="A187" s="17" t="s">
        <v>17</v>
      </c>
      <c r="B187" s="20" t="s">
        <v>125</v>
      </c>
      <c r="C187" s="21" t="s">
        <v>123</v>
      </c>
      <c r="D187" s="17" t="s">
        <v>18</v>
      </c>
      <c r="E187" s="27">
        <f>E188</f>
        <v>3254.2</v>
      </c>
      <c r="F187" s="27">
        <f>F188</f>
        <v>3195.87</v>
      </c>
      <c r="G187" s="23">
        <f t="shared" si="13"/>
        <v>98.20754716981132</v>
      </c>
      <c r="H187" s="53">
        <f t="shared" si="14"/>
        <v>-58.329999999999927</v>
      </c>
    </row>
    <row r="188" spans="1:8" ht="31.5" x14ac:dyDescent="0.25">
      <c r="A188" s="17" t="s">
        <v>19</v>
      </c>
      <c r="B188" s="20" t="s">
        <v>125</v>
      </c>
      <c r="C188" s="21" t="s">
        <v>123</v>
      </c>
      <c r="D188" s="17" t="s">
        <v>20</v>
      </c>
      <c r="E188" s="27">
        <v>3254.2</v>
      </c>
      <c r="F188" s="27">
        <v>3195.87</v>
      </c>
      <c r="G188" s="23">
        <f t="shared" si="13"/>
        <v>98.20754716981132</v>
      </c>
      <c r="H188" s="53">
        <f t="shared" si="14"/>
        <v>-58.329999999999927</v>
      </c>
    </row>
    <row r="189" spans="1:8" ht="94.5" x14ac:dyDescent="0.25">
      <c r="A189" s="17" t="s">
        <v>129</v>
      </c>
      <c r="B189" s="20" t="s">
        <v>130</v>
      </c>
      <c r="C189" s="21" t="s">
        <v>12</v>
      </c>
      <c r="D189" s="17" t="s">
        <v>0</v>
      </c>
      <c r="E189" s="27">
        <f t="shared" ref="E189:F191" si="16">E190</f>
        <v>13776.2</v>
      </c>
      <c r="F189" s="27">
        <f t="shared" si="16"/>
        <v>13776.142030000001</v>
      </c>
      <c r="G189" s="23">
        <f t="shared" si="13"/>
        <v>99.999579201811812</v>
      </c>
      <c r="H189" s="53">
        <f t="shared" si="14"/>
        <v>-5.7969999999841093E-2</v>
      </c>
    </row>
    <row r="190" spans="1:8" ht="31.5" x14ac:dyDescent="0.25">
      <c r="A190" s="17" t="s">
        <v>131</v>
      </c>
      <c r="B190" s="20" t="s">
        <v>130</v>
      </c>
      <c r="C190" s="21" t="s">
        <v>45</v>
      </c>
      <c r="D190" s="17" t="s">
        <v>0</v>
      </c>
      <c r="E190" s="27">
        <f t="shared" si="16"/>
        <v>13776.2</v>
      </c>
      <c r="F190" s="27">
        <f t="shared" si="16"/>
        <v>13776.142030000001</v>
      </c>
      <c r="G190" s="23">
        <f t="shared" si="13"/>
        <v>99.999579201811812</v>
      </c>
      <c r="H190" s="53">
        <f t="shared" si="14"/>
        <v>-5.7969999999841093E-2</v>
      </c>
    </row>
    <row r="191" spans="1:8" ht="52.5" customHeight="1" x14ac:dyDescent="0.25">
      <c r="A191" s="17" t="s">
        <v>28</v>
      </c>
      <c r="B191" s="20" t="s">
        <v>130</v>
      </c>
      <c r="C191" s="21" t="s">
        <v>45</v>
      </c>
      <c r="D191" s="17" t="s">
        <v>29</v>
      </c>
      <c r="E191" s="27">
        <f t="shared" si="16"/>
        <v>13776.2</v>
      </c>
      <c r="F191" s="27">
        <f t="shared" si="16"/>
        <v>13776.142030000001</v>
      </c>
      <c r="G191" s="23">
        <f t="shared" si="13"/>
        <v>99.999579201811812</v>
      </c>
      <c r="H191" s="53">
        <f t="shared" si="14"/>
        <v>-5.7969999999841093E-2</v>
      </c>
    </row>
    <row r="192" spans="1:8" ht="63" x14ac:dyDescent="0.25">
      <c r="A192" s="17" t="s">
        <v>30</v>
      </c>
      <c r="B192" s="20" t="s">
        <v>130</v>
      </c>
      <c r="C192" s="21" t="s">
        <v>45</v>
      </c>
      <c r="D192" s="17" t="s">
        <v>31</v>
      </c>
      <c r="E192" s="27">
        <v>13776.2</v>
      </c>
      <c r="F192" s="27">
        <v>13776.142030000001</v>
      </c>
      <c r="G192" s="23">
        <f t="shared" si="13"/>
        <v>99.999579201811812</v>
      </c>
      <c r="H192" s="53">
        <f t="shared" si="14"/>
        <v>-5.7969999999841093E-2</v>
      </c>
    </row>
    <row r="193" spans="1:8" ht="36.75" customHeight="1" x14ac:dyDescent="0.25">
      <c r="A193" s="17" t="s">
        <v>132</v>
      </c>
      <c r="B193" s="20" t="s">
        <v>133</v>
      </c>
      <c r="C193" s="21" t="s">
        <v>12</v>
      </c>
      <c r="D193" s="17" t="s">
        <v>0</v>
      </c>
      <c r="E193" s="27">
        <f>E194+E197+E200</f>
        <v>51620.1</v>
      </c>
      <c r="F193" s="27">
        <f>F194+F197+F200</f>
        <v>51620.005830000002</v>
      </c>
      <c r="G193" s="23">
        <f t="shared" si="13"/>
        <v>99.999817571062437</v>
      </c>
      <c r="H193" s="53">
        <f t="shared" si="14"/>
        <v>-9.4169999996665865E-2</v>
      </c>
    </row>
    <row r="194" spans="1:8" ht="33.75" customHeight="1" x14ac:dyDescent="0.25">
      <c r="A194" s="17" t="s">
        <v>134</v>
      </c>
      <c r="B194" s="20" t="s">
        <v>133</v>
      </c>
      <c r="C194" s="21" t="s">
        <v>45</v>
      </c>
      <c r="D194" s="17" t="s">
        <v>0</v>
      </c>
      <c r="E194" s="27">
        <f>E195</f>
        <v>73.7</v>
      </c>
      <c r="F194" s="27">
        <f>F195</f>
        <v>73.605829999999997</v>
      </c>
      <c r="G194" s="23">
        <f t="shared" si="13"/>
        <v>99.872225237449115</v>
      </c>
      <c r="H194" s="53">
        <f t="shared" si="14"/>
        <v>-9.4170000000005416E-2</v>
      </c>
    </row>
    <row r="195" spans="1:8" ht="47.25" x14ac:dyDescent="0.25">
      <c r="A195" s="17" t="s">
        <v>49</v>
      </c>
      <c r="B195" s="20" t="s">
        <v>133</v>
      </c>
      <c r="C195" s="21" t="s">
        <v>45</v>
      </c>
      <c r="D195" s="17" t="s">
        <v>50</v>
      </c>
      <c r="E195" s="27">
        <f>E196</f>
        <v>73.7</v>
      </c>
      <c r="F195" s="27">
        <f>F196</f>
        <v>73.605829999999997</v>
      </c>
      <c r="G195" s="23">
        <f t="shared" si="13"/>
        <v>99.872225237449115</v>
      </c>
      <c r="H195" s="53">
        <f t="shared" si="14"/>
        <v>-9.4170000000005416E-2</v>
      </c>
    </row>
    <row r="196" spans="1:8" ht="20.25" customHeight="1" x14ac:dyDescent="0.25">
      <c r="A196" s="17" t="s">
        <v>51</v>
      </c>
      <c r="B196" s="20" t="s">
        <v>133</v>
      </c>
      <c r="C196" s="21" t="s">
        <v>45</v>
      </c>
      <c r="D196" s="17" t="s">
        <v>52</v>
      </c>
      <c r="E196" s="27">
        <v>73.7</v>
      </c>
      <c r="F196" s="27">
        <v>73.605829999999997</v>
      </c>
      <c r="G196" s="23">
        <f t="shared" si="13"/>
        <v>99.872225237449115</v>
      </c>
      <c r="H196" s="53">
        <f t="shared" si="14"/>
        <v>-9.4170000000005416E-2</v>
      </c>
    </row>
    <row r="197" spans="1:8" ht="50.25" customHeight="1" x14ac:dyDescent="0.25">
      <c r="A197" s="28" t="s">
        <v>581</v>
      </c>
      <c r="B197" s="29" t="s">
        <v>133</v>
      </c>
      <c r="C197" s="30" t="s">
        <v>48</v>
      </c>
      <c r="D197" s="31" t="s">
        <v>0</v>
      </c>
      <c r="E197" s="27">
        <f>E198</f>
        <v>50000</v>
      </c>
      <c r="F197" s="27">
        <f>F198</f>
        <v>50000</v>
      </c>
      <c r="G197" s="32">
        <f t="shared" si="13"/>
        <v>100</v>
      </c>
      <c r="H197" s="58">
        <f t="shared" si="14"/>
        <v>0</v>
      </c>
    </row>
    <row r="198" spans="1:8" ht="47.25" x14ac:dyDescent="0.25">
      <c r="A198" s="28" t="s">
        <v>49</v>
      </c>
      <c r="B198" s="29" t="s">
        <v>133</v>
      </c>
      <c r="C198" s="30" t="s">
        <v>48</v>
      </c>
      <c r="D198" s="28" t="s">
        <v>50</v>
      </c>
      <c r="E198" s="27">
        <f>E199</f>
        <v>50000</v>
      </c>
      <c r="F198" s="27">
        <f>F199</f>
        <v>50000</v>
      </c>
      <c r="G198" s="32">
        <f t="shared" si="13"/>
        <v>100</v>
      </c>
      <c r="H198" s="58">
        <f t="shared" si="14"/>
        <v>0</v>
      </c>
    </row>
    <row r="199" spans="1:8" ht="20.25" customHeight="1" x14ac:dyDescent="0.25">
      <c r="A199" s="28" t="s">
        <v>51</v>
      </c>
      <c r="B199" s="29" t="s">
        <v>133</v>
      </c>
      <c r="C199" s="30" t="s">
        <v>48</v>
      </c>
      <c r="D199" s="28" t="s">
        <v>52</v>
      </c>
      <c r="E199" s="27">
        <v>50000</v>
      </c>
      <c r="F199" s="27">
        <v>50000</v>
      </c>
      <c r="G199" s="32">
        <f t="shared" si="13"/>
        <v>100</v>
      </c>
      <c r="H199" s="58">
        <f t="shared" si="14"/>
        <v>0</v>
      </c>
    </row>
    <row r="200" spans="1:8" ht="78.75" x14ac:dyDescent="0.25">
      <c r="A200" s="28" t="s">
        <v>582</v>
      </c>
      <c r="B200" s="29" t="s">
        <v>133</v>
      </c>
      <c r="C200" s="30" t="s">
        <v>53</v>
      </c>
      <c r="D200" s="31" t="s">
        <v>0</v>
      </c>
      <c r="E200" s="27">
        <f>E201</f>
        <v>1546.4</v>
      </c>
      <c r="F200" s="27">
        <f>F201</f>
        <v>1546.4</v>
      </c>
      <c r="G200" s="32">
        <f t="shared" si="13"/>
        <v>100</v>
      </c>
      <c r="H200" s="58">
        <f t="shared" si="14"/>
        <v>0</v>
      </c>
    </row>
    <row r="201" spans="1:8" ht="47.25" x14ac:dyDescent="0.25">
      <c r="A201" s="28" t="s">
        <v>49</v>
      </c>
      <c r="B201" s="29" t="s">
        <v>133</v>
      </c>
      <c r="C201" s="30" t="s">
        <v>53</v>
      </c>
      <c r="D201" s="28" t="s">
        <v>50</v>
      </c>
      <c r="E201" s="27">
        <f>E202</f>
        <v>1546.4</v>
      </c>
      <c r="F201" s="27">
        <f>F202</f>
        <v>1546.4</v>
      </c>
      <c r="G201" s="32">
        <f t="shared" si="13"/>
        <v>100</v>
      </c>
      <c r="H201" s="58">
        <f t="shared" si="14"/>
        <v>0</v>
      </c>
    </row>
    <row r="202" spans="1:8" ht="18" customHeight="1" x14ac:dyDescent="0.25">
      <c r="A202" s="28" t="s">
        <v>51</v>
      </c>
      <c r="B202" s="29" t="s">
        <v>133</v>
      </c>
      <c r="C202" s="30" t="s">
        <v>53</v>
      </c>
      <c r="D202" s="28" t="s">
        <v>52</v>
      </c>
      <c r="E202" s="27">
        <v>1546.4</v>
      </c>
      <c r="F202" s="27">
        <v>1546.4</v>
      </c>
      <c r="G202" s="32">
        <f t="shared" si="13"/>
        <v>100</v>
      </c>
      <c r="H202" s="58">
        <f t="shared" si="14"/>
        <v>0</v>
      </c>
    </row>
    <row r="203" spans="1:8" ht="33" customHeight="1" x14ac:dyDescent="0.25">
      <c r="A203" s="28" t="s">
        <v>583</v>
      </c>
      <c r="B203" s="29" t="s">
        <v>586</v>
      </c>
      <c r="C203" s="30" t="s">
        <v>12</v>
      </c>
      <c r="D203" s="31" t="s">
        <v>0</v>
      </c>
      <c r="E203" s="27">
        <f>E204+E207</f>
        <v>28797.899999999998</v>
      </c>
      <c r="F203" s="27">
        <f>F204+F207</f>
        <v>28797.815589999998</v>
      </c>
      <c r="G203" s="32">
        <f t="shared" si="13"/>
        <v>99.999706888349507</v>
      </c>
      <c r="H203" s="58">
        <f t="shared" si="14"/>
        <v>-8.4409999999479624E-2</v>
      </c>
    </row>
    <row r="204" spans="1:8" ht="96" customHeight="1" x14ac:dyDescent="0.25">
      <c r="A204" s="28" t="s">
        <v>584</v>
      </c>
      <c r="B204" s="29" t="s">
        <v>586</v>
      </c>
      <c r="C204" s="30" t="s">
        <v>587</v>
      </c>
      <c r="D204" s="31" t="s">
        <v>0</v>
      </c>
      <c r="E204" s="27">
        <f>E205</f>
        <v>288.10000000000002</v>
      </c>
      <c r="F204" s="27">
        <f>F205</f>
        <v>288.01558999999997</v>
      </c>
      <c r="G204" s="32">
        <f t="shared" si="13"/>
        <v>99.970701145435598</v>
      </c>
      <c r="H204" s="58">
        <f t="shared" si="14"/>
        <v>-8.4410000000048058E-2</v>
      </c>
    </row>
    <row r="205" spans="1:8" ht="66.75" customHeight="1" x14ac:dyDescent="0.25">
      <c r="A205" s="28" t="s">
        <v>17</v>
      </c>
      <c r="B205" s="29" t="s">
        <v>586</v>
      </c>
      <c r="C205" s="30" t="s">
        <v>587</v>
      </c>
      <c r="D205" s="28" t="s">
        <v>18</v>
      </c>
      <c r="E205" s="27">
        <f>E206</f>
        <v>288.10000000000002</v>
      </c>
      <c r="F205" s="27">
        <f>F206</f>
        <v>288.01558999999997</v>
      </c>
      <c r="G205" s="32">
        <f t="shared" si="13"/>
        <v>99.970701145435598</v>
      </c>
      <c r="H205" s="58">
        <f t="shared" si="14"/>
        <v>-8.4410000000048058E-2</v>
      </c>
    </row>
    <row r="206" spans="1:8" ht="30" customHeight="1" x14ac:dyDescent="0.25">
      <c r="A206" s="28" t="s">
        <v>19</v>
      </c>
      <c r="B206" s="29" t="s">
        <v>586</v>
      </c>
      <c r="C206" s="30" t="s">
        <v>587</v>
      </c>
      <c r="D206" s="28" t="s">
        <v>20</v>
      </c>
      <c r="E206" s="27">
        <v>288.10000000000002</v>
      </c>
      <c r="F206" s="27">
        <v>288.01558999999997</v>
      </c>
      <c r="G206" s="32">
        <f t="shared" si="13"/>
        <v>99.970701145435598</v>
      </c>
      <c r="H206" s="58">
        <f t="shared" si="14"/>
        <v>-8.4410000000048058E-2</v>
      </c>
    </row>
    <row r="207" spans="1:8" ht="96.75" customHeight="1" x14ac:dyDescent="0.25">
      <c r="A207" s="28" t="s">
        <v>585</v>
      </c>
      <c r="B207" s="29" t="s">
        <v>586</v>
      </c>
      <c r="C207" s="30" t="s">
        <v>588</v>
      </c>
      <c r="D207" s="31" t="s">
        <v>0</v>
      </c>
      <c r="E207" s="27">
        <f>E208</f>
        <v>28509.8</v>
      </c>
      <c r="F207" s="27">
        <f>F208</f>
        <v>28509.8</v>
      </c>
      <c r="G207" s="32">
        <f t="shared" si="13"/>
        <v>100</v>
      </c>
      <c r="H207" s="58">
        <f t="shared" si="14"/>
        <v>0</v>
      </c>
    </row>
    <row r="208" spans="1:8" ht="45.75" customHeight="1" x14ac:dyDescent="0.25">
      <c r="A208" s="28" t="s">
        <v>17</v>
      </c>
      <c r="B208" s="29" t="s">
        <v>586</v>
      </c>
      <c r="C208" s="30" t="s">
        <v>588</v>
      </c>
      <c r="D208" s="28" t="s">
        <v>18</v>
      </c>
      <c r="E208" s="27">
        <f>E209</f>
        <v>28509.8</v>
      </c>
      <c r="F208" s="27">
        <f>F209</f>
        <v>28509.8</v>
      </c>
      <c r="G208" s="32">
        <f t="shared" si="13"/>
        <v>100</v>
      </c>
      <c r="H208" s="58">
        <f t="shared" si="14"/>
        <v>0</v>
      </c>
    </row>
    <row r="209" spans="1:8" ht="33" customHeight="1" x14ac:dyDescent="0.25">
      <c r="A209" s="28" t="s">
        <v>19</v>
      </c>
      <c r="B209" s="29" t="s">
        <v>586</v>
      </c>
      <c r="C209" s="30" t="s">
        <v>588</v>
      </c>
      <c r="D209" s="28" t="s">
        <v>20</v>
      </c>
      <c r="E209" s="27">
        <v>28509.8</v>
      </c>
      <c r="F209" s="27">
        <v>28509.8</v>
      </c>
      <c r="G209" s="32">
        <f t="shared" si="13"/>
        <v>100</v>
      </c>
      <c r="H209" s="58">
        <f t="shared" si="14"/>
        <v>0</v>
      </c>
    </row>
    <row r="210" spans="1:8" ht="78.75" x14ac:dyDescent="0.25">
      <c r="A210" s="14" t="s">
        <v>135</v>
      </c>
      <c r="B210" s="15" t="s">
        <v>136</v>
      </c>
      <c r="C210" s="16" t="s">
        <v>12</v>
      </c>
      <c r="D210" s="17" t="s">
        <v>0</v>
      </c>
      <c r="E210" s="37">
        <f>E211+E225+E254+E218</f>
        <v>613309.5</v>
      </c>
      <c r="F210" s="37">
        <f>F211+F225+F254+F218</f>
        <v>577151.49948</v>
      </c>
      <c r="G210" s="19">
        <f t="shared" si="13"/>
        <v>94.104444734673109</v>
      </c>
      <c r="H210" s="54">
        <f t="shared" si="14"/>
        <v>-36158.000520000001</v>
      </c>
    </row>
    <row r="211" spans="1:8" ht="63" x14ac:dyDescent="0.25">
      <c r="A211" s="17" t="s">
        <v>137</v>
      </c>
      <c r="B211" s="20" t="s">
        <v>138</v>
      </c>
      <c r="C211" s="21" t="s">
        <v>12</v>
      </c>
      <c r="D211" s="17" t="s">
        <v>0</v>
      </c>
      <c r="E211" s="27">
        <f>E212+E215</f>
        <v>44210.400000000001</v>
      </c>
      <c r="F211" s="27">
        <f>F212+F215</f>
        <v>44210.399980000002</v>
      </c>
      <c r="G211" s="23">
        <f t="shared" si="13"/>
        <v>99.999999954761776</v>
      </c>
      <c r="H211" s="53">
        <f t="shared" si="14"/>
        <v>-1.9999999494757503E-5</v>
      </c>
    </row>
    <row r="212" spans="1:8" ht="63" x14ac:dyDescent="0.25">
      <c r="A212" s="17" t="s">
        <v>139</v>
      </c>
      <c r="B212" s="20" t="s">
        <v>138</v>
      </c>
      <c r="C212" s="21" t="s">
        <v>140</v>
      </c>
      <c r="D212" s="17" t="s">
        <v>0</v>
      </c>
      <c r="E212" s="27">
        <f>E213</f>
        <v>42884</v>
      </c>
      <c r="F212" s="27">
        <f>F213</f>
        <v>42883.999980000001</v>
      </c>
      <c r="G212" s="23">
        <f t="shared" si="13"/>
        <v>99.999999953362561</v>
      </c>
      <c r="H212" s="53">
        <f t="shared" si="14"/>
        <v>-1.9999999494757503E-5</v>
      </c>
    </row>
    <row r="213" spans="1:8" ht="63" x14ac:dyDescent="0.25">
      <c r="A213" s="17" t="s">
        <v>17</v>
      </c>
      <c r="B213" s="20" t="s">
        <v>138</v>
      </c>
      <c r="C213" s="21" t="s">
        <v>140</v>
      </c>
      <c r="D213" s="17" t="s">
        <v>18</v>
      </c>
      <c r="E213" s="27">
        <f>E214</f>
        <v>42884</v>
      </c>
      <c r="F213" s="27">
        <f>F214</f>
        <v>42883.999980000001</v>
      </c>
      <c r="G213" s="23">
        <f t="shared" si="13"/>
        <v>99.999999953362561</v>
      </c>
      <c r="H213" s="53">
        <f t="shared" si="14"/>
        <v>-1.9999999494757503E-5</v>
      </c>
    </row>
    <row r="214" spans="1:8" ht="31.5" x14ac:dyDescent="0.25">
      <c r="A214" s="17" t="s">
        <v>19</v>
      </c>
      <c r="B214" s="20" t="s">
        <v>138</v>
      </c>
      <c r="C214" s="21" t="s">
        <v>140</v>
      </c>
      <c r="D214" s="17" t="s">
        <v>20</v>
      </c>
      <c r="E214" s="27">
        <v>42884</v>
      </c>
      <c r="F214" s="27">
        <v>42883.999980000001</v>
      </c>
      <c r="G214" s="23">
        <f t="shared" si="13"/>
        <v>99.999999953362561</v>
      </c>
      <c r="H214" s="53">
        <f t="shared" si="14"/>
        <v>-1.9999999494757503E-5</v>
      </c>
    </row>
    <row r="215" spans="1:8" ht="63" x14ac:dyDescent="0.25">
      <c r="A215" s="17" t="s">
        <v>137</v>
      </c>
      <c r="B215" s="20" t="s">
        <v>138</v>
      </c>
      <c r="C215" s="21" t="s">
        <v>141</v>
      </c>
      <c r="D215" s="17" t="s">
        <v>0</v>
      </c>
      <c r="E215" s="27">
        <f>E216</f>
        <v>1326.4</v>
      </c>
      <c r="F215" s="27">
        <f>F216</f>
        <v>1326.4</v>
      </c>
      <c r="G215" s="23">
        <f t="shared" si="13"/>
        <v>100</v>
      </c>
      <c r="H215" s="53">
        <f t="shared" si="14"/>
        <v>0</v>
      </c>
    </row>
    <row r="216" spans="1:8" ht="63" x14ac:dyDescent="0.25">
      <c r="A216" s="17" t="s">
        <v>17</v>
      </c>
      <c r="B216" s="20" t="s">
        <v>138</v>
      </c>
      <c r="C216" s="21" t="s">
        <v>141</v>
      </c>
      <c r="D216" s="17" t="s">
        <v>18</v>
      </c>
      <c r="E216" s="27">
        <f>E217</f>
        <v>1326.4</v>
      </c>
      <c r="F216" s="27">
        <f>F217</f>
        <v>1326.4</v>
      </c>
      <c r="G216" s="23">
        <f t="shared" si="13"/>
        <v>100</v>
      </c>
      <c r="H216" s="53">
        <f t="shared" si="14"/>
        <v>0</v>
      </c>
    </row>
    <row r="217" spans="1:8" ht="31.5" x14ac:dyDescent="0.25">
      <c r="A217" s="17" t="s">
        <v>19</v>
      </c>
      <c r="B217" s="20" t="s">
        <v>138</v>
      </c>
      <c r="C217" s="21" t="s">
        <v>141</v>
      </c>
      <c r="D217" s="17" t="s">
        <v>20</v>
      </c>
      <c r="E217" s="27">
        <v>1326.4</v>
      </c>
      <c r="F217" s="27">
        <v>1326.4</v>
      </c>
      <c r="G217" s="23">
        <f t="shared" si="13"/>
        <v>100</v>
      </c>
      <c r="H217" s="53">
        <f t="shared" si="14"/>
        <v>0</v>
      </c>
    </row>
    <row r="218" spans="1:8" ht="63" x14ac:dyDescent="0.25">
      <c r="A218" s="17" t="s">
        <v>142</v>
      </c>
      <c r="B218" s="20" t="s">
        <v>143</v>
      </c>
      <c r="C218" s="21" t="s">
        <v>12</v>
      </c>
      <c r="D218" s="17" t="s">
        <v>0</v>
      </c>
      <c r="E218" s="27">
        <f>E219+E222</f>
        <v>44056.1</v>
      </c>
      <c r="F218" s="27">
        <f>F219+F222</f>
        <v>44012.689259999999</v>
      </c>
      <c r="G218" s="23">
        <f t="shared" si="13"/>
        <v>99.901464859576777</v>
      </c>
      <c r="H218" s="53">
        <f t="shared" si="14"/>
        <v>-43.41073999999935</v>
      </c>
    </row>
    <row r="219" spans="1:8" ht="47.25" x14ac:dyDescent="0.25">
      <c r="A219" s="17" t="s">
        <v>144</v>
      </c>
      <c r="B219" s="20" t="s">
        <v>143</v>
      </c>
      <c r="C219" s="21" t="s">
        <v>140</v>
      </c>
      <c r="D219" s="17" t="s">
        <v>0</v>
      </c>
      <c r="E219" s="27">
        <f>E220</f>
        <v>42692.4</v>
      </c>
      <c r="F219" s="27">
        <f>F220</f>
        <v>42692.308590000001</v>
      </c>
      <c r="G219" s="23">
        <f t="shared" si="13"/>
        <v>99.999785886949439</v>
      </c>
      <c r="H219" s="53">
        <f t="shared" si="14"/>
        <v>-9.1410000000905711E-2</v>
      </c>
    </row>
    <row r="220" spans="1:8" ht="63" x14ac:dyDescent="0.25">
      <c r="A220" s="17" t="s">
        <v>17</v>
      </c>
      <c r="B220" s="20" t="s">
        <v>143</v>
      </c>
      <c r="C220" s="21" t="s">
        <v>140</v>
      </c>
      <c r="D220" s="17" t="s">
        <v>18</v>
      </c>
      <c r="E220" s="27">
        <f>E221</f>
        <v>42692.4</v>
      </c>
      <c r="F220" s="27">
        <f>F221</f>
        <v>42692.308590000001</v>
      </c>
      <c r="G220" s="23">
        <f t="shared" si="13"/>
        <v>99.999785886949439</v>
      </c>
      <c r="H220" s="53">
        <f t="shared" si="14"/>
        <v>-9.1410000000905711E-2</v>
      </c>
    </row>
    <row r="221" spans="1:8" ht="31.5" x14ac:dyDescent="0.25">
      <c r="A221" s="17" t="s">
        <v>19</v>
      </c>
      <c r="B221" s="20" t="s">
        <v>143</v>
      </c>
      <c r="C221" s="21" t="s">
        <v>140</v>
      </c>
      <c r="D221" s="17" t="s">
        <v>20</v>
      </c>
      <c r="E221" s="27">
        <v>42692.4</v>
      </c>
      <c r="F221" s="27">
        <v>42692.308590000001</v>
      </c>
      <c r="G221" s="23">
        <f t="shared" ref="G221:G275" si="17">F221/E221*100</f>
        <v>99.999785886949439</v>
      </c>
      <c r="H221" s="53">
        <f t="shared" ref="H221:H275" si="18">F221-E221</f>
        <v>-9.1410000000905711E-2</v>
      </c>
    </row>
    <row r="222" spans="1:8" ht="63" x14ac:dyDescent="0.25">
      <c r="A222" s="17" t="s">
        <v>145</v>
      </c>
      <c r="B222" s="20" t="s">
        <v>143</v>
      </c>
      <c r="C222" s="21" t="s">
        <v>141</v>
      </c>
      <c r="D222" s="17" t="s">
        <v>0</v>
      </c>
      <c r="E222" s="27">
        <f>E223</f>
        <v>1363.7</v>
      </c>
      <c r="F222" s="27">
        <f>F223</f>
        <v>1320.38067</v>
      </c>
      <c r="G222" s="23">
        <f t="shared" si="17"/>
        <v>96.823397374789181</v>
      </c>
      <c r="H222" s="53">
        <f t="shared" si="18"/>
        <v>-43.319330000000036</v>
      </c>
    </row>
    <row r="223" spans="1:8" ht="63" x14ac:dyDescent="0.25">
      <c r="A223" s="17" t="s">
        <v>17</v>
      </c>
      <c r="B223" s="20" t="s">
        <v>143</v>
      </c>
      <c r="C223" s="21" t="s">
        <v>141</v>
      </c>
      <c r="D223" s="17" t="s">
        <v>18</v>
      </c>
      <c r="E223" s="27">
        <f>E224</f>
        <v>1363.7</v>
      </c>
      <c r="F223" s="27">
        <f>F224</f>
        <v>1320.38067</v>
      </c>
      <c r="G223" s="23">
        <f t="shared" si="17"/>
        <v>96.823397374789181</v>
      </c>
      <c r="H223" s="53">
        <f t="shared" si="18"/>
        <v>-43.319330000000036</v>
      </c>
    </row>
    <row r="224" spans="1:8" ht="31.5" x14ac:dyDescent="0.25">
      <c r="A224" s="17" t="s">
        <v>19</v>
      </c>
      <c r="B224" s="20" t="s">
        <v>143</v>
      </c>
      <c r="C224" s="21" t="s">
        <v>141</v>
      </c>
      <c r="D224" s="17" t="s">
        <v>20</v>
      </c>
      <c r="E224" s="27">
        <v>1363.7</v>
      </c>
      <c r="F224" s="27">
        <v>1320.38067</v>
      </c>
      <c r="G224" s="23">
        <f t="shared" si="17"/>
        <v>96.823397374789181</v>
      </c>
      <c r="H224" s="53">
        <f t="shared" si="18"/>
        <v>-43.319330000000036</v>
      </c>
    </row>
    <row r="225" spans="1:8" ht="31.5" x14ac:dyDescent="0.25">
      <c r="A225" s="14" t="s">
        <v>151</v>
      </c>
      <c r="B225" s="15" t="s">
        <v>152</v>
      </c>
      <c r="C225" s="16" t="s">
        <v>12</v>
      </c>
      <c r="D225" s="17" t="s">
        <v>0</v>
      </c>
      <c r="E225" s="37">
        <f>E226+E239+E243+E247</f>
        <v>35014.1</v>
      </c>
      <c r="F225" s="37">
        <f>F226+F239+F243+F247</f>
        <v>35000.273999999998</v>
      </c>
      <c r="G225" s="19">
        <f t="shared" si="17"/>
        <v>99.960513050456811</v>
      </c>
      <c r="H225" s="54">
        <f t="shared" si="18"/>
        <v>-13.826000000000931</v>
      </c>
    </row>
    <row r="226" spans="1:8" ht="31.5" x14ac:dyDescent="0.25">
      <c r="A226" s="17" t="s">
        <v>153</v>
      </c>
      <c r="B226" s="20" t="s">
        <v>154</v>
      </c>
      <c r="C226" s="21" t="s">
        <v>12</v>
      </c>
      <c r="D226" s="17" t="s">
        <v>0</v>
      </c>
      <c r="E226" s="27">
        <f>E227+E230+E233+E236</f>
        <v>17174.5</v>
      </c>
      <c r="F226" s="27">
        <f>F227+F230+F233+F236</f>
        <v>17174.349999999999</v>
      </c>
      <c r="G226" s="23">
        <f t="shared" si="17"/>
        <v>99.999126612128435</v>
      </c>
      <c r="H226" s="53">
        <f t="shared" si="18"/>
        <v>-0.15000000000145519</v>
      </c>
    </row>
    <row r="227" spans="1:8" ht="63" x14ac:dyDescent="0.25">
      <c r="A227" s="17" t="s">
        <v>155</v>
      </c>
      <c r="B227" s="20" t="s">
        <v>154</v>
      </c>
      <c r="C227" s="21" t="s">
        <v>140</v>
      </c>
      <c r="D227" s="17" t="s">
        <v>0</v>
      </c>
      <c r="E227" s="27">
        <f>E228</f>
        <v>13621.7</v>
      </c>
      <c r="F227" s="27">
        <f>F228</f>
        <v>13621.7</v>
      </c>
      <c r="G227" s="23">
        <f t="shared" si="17"/>
        <v>100</v>
      </c>
      <c r="H227" s="53">
        <f t="shared" si="18"/>
        <v>0</v>
      </c>
    </row>
    <row r="228" spans="1:8" ht="47.25" x14ac:dyDescent="0.25">
      <c r="A228" s="17" t="s">
        <v>28</v>
      </c>
      <c r="B228" s="20" t="s">
        <v>154</v>
      </c>
      <c r="C228" s="21" t="s">
        <v>140</v>
      </c>
      <c r="D228" s="17" t="s">
        <v>29</v>
      </c>
      <c r="E228" s="27">
        <f>E229</f>
        <v>13621.7</v>
      </c>
      <c r="F228" s="27">
        <f>F229</f>
        <v>13621.7</v>
      </c>
      <c r="G228" s="23">
        <f t="shared" si="17"/>
        <v>100</v>
      </c>
      <c r="H228" s="53">
        <f t="shared" si="18"/>
        <v>0</v>
      </c>
    </row>
    <row r="229" spans="1:8" ht="63" x14ac:dyDescent="0.25">
      <c r="A229" s="17" t="s">
        <v>30</v>
      </c>
      <c r="B229" s="20" t="s">
        <v>154</v>
      </c>
      <c r="C229" s="21" t="s">
        <v>140</v>
      </c>
      <c r="D229" s="17" t="s">
        <v>31</v>
      </c>
      <c r="E229" s="27">
        <v>13621.7</v>
      </c>
      <c r="F229" s="27">
        <v>13621.7</v>
      </c>
      <c r="G229" s="23">
        <f t="shared" si="17"/>
        <v>100</v>
      </c>
      <c r="H229" s="53">
        <f t="shared" si="18"/>
        <v>0</v>
      </c>
    </row>
    <row r="230" spans="1:8" ht="31.5" x14ac:dyDescent="0.25">
      <c r="A230" s="17" t="s">
        <v>156</v>
      </c>
      <c r="B230" s="20" t="s">
        <v>154</v>
      </c>
      <c r="C230" s="21" t="s">
        <v>141</v>
      </c>
      <c r="D230" s="17" t="s">
        <v>0</v>
      </c>
      <c r="E230" s="27">
        <f>E231</f>
        <v>421.5</v>
      </c>
      <c r="F230" s="27">
        <f>F231</f>
        <v>421.5</v>
      </c>
      <c r="G230" s="23">
        <f t="shared" si="17"/>
        <v>100</v>
      </c>
      <c r="H230" s="53">
        <f t="shared" si="18"/>
        <v>0</v>
      </c>
    </row>
    <row r="231" spans="1:8" ht="47.25" x14ac:dyDescent="0.25">
      <c r="A231" s="17" t="s">
        <v>28</v>
      </c>
      <c r="B231" s="20" t="s">
        <v>154</v>
      </c>
      <c r="C231" s="21" t="s">
        <v>141</v>
      </c>
      <c r="D231" s="17" t="s">
        <v>29</v>
      </c>
      <c r="E231" s="27">
        <f>E232</f>
        <v>421.5</v>
      </c>
      <c r="F231" s="27">
        <f>F232</f>
        <v>421.5</v>
      </c>
      <c r="G231" s="23">
        <f t="shared" si="17"/>
        <v>100</v>
      </c>
      <c r="H231" s="53">
        <f t="shared" si="18"/>
        <v>0</v>
      </c>
    </row>
    <row r="232" spans="1:8" ht="63" x14ac:dyDescent="0.25">
      <c r="A232" s="17" t="s">
        <v>30</v>
      </c>
      <c r="B232" s="20" t="s">
        <v>154</v>
      </c>
      <c r="C232" s="21" t="s">
        <v>141</v>
      </c>
      <c r="D232" s="17" t="s">
        <v>31</v>
      </c>
      <c r="E232" s="27">
        <v>421.5</v>
      </c>
      <c r="F232" s="27">
        <v>421.5</v>
      </c>
      <c r="G232" s="23">
        <f t="shared" si="17"/>
        <v>100</v>
      </c>
      <c r="H232" s="53">
        <f t="shared" si="18"/>
        <v>0</v>
      </c>
    </row>
    <row r="233" spans="1:8" ht="78.75" x14ac:dyDescent="0.25">
      <c r="A233" s="28" t="s">
        <v>589</v>
      </c>
      <c r="B233" s="29" t="s">
        <v>154</v>
      </c>
      <c r="C233" s="30" t="s">
        <v>48</v>
      </c>
      <c r="D233" s="31" t="s">
        <v>0</v>
      </c>
      <c r="E233" s="27">
        <f>E234</f>
        <v>3037.3</v>
      </c>
      <c r="F233" s="27">
        <f>F234</f>
        <v>3037.2154999999998</v>
      </c>
      <c r="G233" s="32">
        <f t="shared" si="17"/>
        <v>99.997217923813892</v>
      </c>
      <c r="H233" s="58">
        <f t="shared" si="18"/>
        <v>-8.4500000000389264E-2</v>
      </c>
    </row>
    <row r="234" spans="1:8" ht="47.25" x14ac:dyDescent="0.25">
      <c r="A234" s="28" t="s">
        <v>49</v>
      </c>
      <c r="B234" s="29" t="s">
        <v>154</v>
      </c>
      <c r="C234" s="30" t="s">
        <v>48</v>
      </c>
      <c r="D234" s="28" t="s">
        <v>50</v>
      </c>
      <c r="E234" s="27">
        <f>E235</f>
        <v>3037.3</v>
      </c>
      <c r="F234" s="27">
        <f>F235</f>
        <v>3037.2154999999998</v>
      </c>
      <c r="G234" s="32">
        <f t="shared" si="17"/>
        <v>99.997217923813892</v>
      </c>
      <c r="H234" s="58">
        <f t="shared" si="18"/>
        <v>-8.4500000000389264E-2</v>
      </c>
    </row>
    <row r="235" spans="1:8" ht="21.75" customHeight="1" x14ac:dyDescent="0.25">
      <c r="A235" s="28" t="s">
        <v>51</v>
      </c>
      <c r="B235" s="29" t="s">
        <v>154</v>
      </c>
      <c r="C235" s="30" t="s">
        <v>48</v>
      </c>
      <c r="D235" s="28" t="s">
        <v>52</v>
      </c>
      <c r="E235" s="27">
        <v>3037.3</v>
      </c>
      <c r="F235" s="27">
        <v>3037.2154999999998</v>
      </c>
      <c r="G235" s="32">
        <f t="shared" si="17"/>
        <v>99.997217923813892</v>
      </c>
      <c r="H235" s="58">
        <f t="shared" si="18"/>
        <v>-8.4500000000389264E-2</v>
      </c>
    </row>
    <row r="236" spans="1:8" ht="94.5" x14ac:dyDescent="0.25">
      <c r="A236" s="28" t="s">
        <v>590</v>
      </c>
      <c r="B236" s="29" t="s">
        <v>154</v>
      </c>
      <c r="C236" s="30" t="s">
        <v>53</v>
      </c>
      <c r="D236" s="31" t="s">
        <v>0</v>
      </c>
      <c r="E236" s="27">
        <f>E237</f>
        <v>94</v>
      </c>
      <c r="F236" s="27">
        <f>F237</f>
        <v>93.9345</v>
      </c>
      <c r="G236" s="32">
        <f t="shared" si="17"/>
        <v>99.930319148936178</v>
      </c>
      <c r="H236" s="58">
        <f t="shared" si="18"/>
        <v>-6.5500000000000114E-2</v>
      </c>
    </row>
    <row r="237" spans="1:8" ht="47.25" x14ac:dyDescent="0.25">
      <c r="A237" s="28" t="s">
        <v>49</v>
      </c>
      <c r="B237" s="29" t="s">
        <v>154</v>
      </c>
      <c r="C237" s="30" t="s">
        <v>53</v>
      </c>
      <c r="D237" s="28" t="s">
        <v>50</v>
      </c>
      <c r="E237" s="27">
        <f>E238</f>
        <v>94</v>
      </c>
      <c r="F237" s="27">
        <f>F238</f>
        <v>93.9345</v>
      </c>
      <c r="G237" s="32">
        <f t="shared" si="17"/>
        <v>99.930319148936178</v>
      </c>
      <c r="H237" s="58">
        <f t="shared" si="18"/>
        <v>-6.5500000000000114E-2</v>
      </c>
    </row>
    <row r="238" spans="1:8" ht="21" customHeight="1" x14ac:dyDescent="0.25">
      <c r="A238" s="28" t="s">
        <v>51</v>
      </c>
      <c r="B238" s="29" t="s">
        <v>154</v>
      </c>
      <c r="C238" s="30" t="s">
        <v>53</v>
      </c>
      <c r="D238" s="28" t="s">
        <v>52</v>
      </c>
      <c r="E238" s="27">
        <v>94</v>
      </c>
      <c r="F238" s="27">
        <v>93.9345</v>
      </c>
      <c r="G238" s="32">
        <f t="shared" si="17"/>
        <v>99.930319148936178</v>
      </c>
      <c r="H238" s="58">
        <f t="shared" si="18"/>
        <v>-6.5500000000000114E-2</v>
      </c>
    </row>
    <row r="239" spans="1:8" ht="162" customHeight="1" x14ac:dyDescent="0.25">
      <c r="A239" s="17" t="s">
        <v>157</v>
      </c>
      <c r="B239" s="20" t="s">
        <v>158</v>
      </c>
      <c r="C239" s="21" t="s">
        <v>12</v>
      </c>
      <c r="D239" s="17" t="s">
        <v>0</v>
      </c>
      <c r="E239" s="27">
        <f t="shared" ref="E239:F241" si="19">E240</f>
        <v>18</v>
      </c>
      <c r="F239" s="27">
        <f t="shared" si="19"/>
        <v>18</v>
      </c>
      <c r="G239" s="23">
        <f t="shared" si="17"/>
        <v>100</v>
      </c>
      <c r="H239" s="53">
        <f t="shared" si="18"/>
        <v>0</v>
      </c>
    </row>
    <row r="240" spans="1:8" ht="190.5" customHeight="1" x14ac:dyDescent="0.25">
      <c r="A240" s="17" t="s">
        <v>159</v>
      </c>
      <c r="B240" s="20" t="s">
        <v>158</v>
      </c>
      <c r="C240" s="21" t="s">
        <v>45</v>
      </c>
      <c r="D240" s="17" t="s">
        <v>0</v>
      </c>
      <c r="E240" s="27">
        <f t="shared" si="19"/>
        <v>18</v>
      </c>
      <c r="F240" s="27">
        <f t="shared" si="19"/>
        <v>18</v>
      </c>
      <c r="G240" s="23">
        <f t="shared" si="17"/>
        <v>100</v>
      </c>
      <c r="H240" s="53">
        <f t="shared" si="18"/>
        <v>0</v>
      </c>
    </row>
    <row r="241" spans="1:8" ht="31.5" x14ac:dyDescent="0.25">
      <c r="A241" s="17" t="s">
        <v>57</v>
      </c>
      <c r="B241" s="20" t="s">
        <v>158</v>
      </c>
      <c r="C241" s="21" t="s">
        <v>45</v>
      </c>
      <c r="D241" s="17" t="s">
        <v>58</v>
      </c>
      <c r="E241" s="27">
        <f t="shared" si="19"/>
        <v>18</v>
      </c>
      <c r="F241" s="27">
        <f t="shared" si="19"/>
        <v>18</v>
      </c>
      <c r="G241" s="23">
        <f t="shared" si="17"/>
        <v>100</v>
      </c>
      <c r="H241" s="53">
        <f t="shared" si="18"/>
        <v>0</v>
      </c>
    </row>
    <row r="242" spans="1:8" ht="47.25" x14ac:dyDescent="0.25">
      <c r="A242" s="17" t="s">
        <v>103</v>
      </c>
      <c r="B242" s="20" t="s">
        <v>158</v>
      </c>
      <c r="C242" s="21" t="s">
        <v>45</v>
      </c>
      <c r="D242" s="17" t="s">
        <v>104</v>
      </c>
      <c r="E242" s="27">
        <v>18</v>
      </c>
      <c r="F242" s="27">
        <v>18</v>
      </c>
      <c r="G242" s="23">
        <f t="shared" si="17"/>
        <v>100</v>
      </c>
      <c r="H242" s="53">
        <f t="shared" si="18"/>
        <v>0</v>
      </c>
    </row>
    <row r="243" spans="1:8" ht="47.25" x14ac:dyDescent="0.25">
      <c r="A243" s="17" t="s">
        <v>160</v>
      </c>
      <c r="B243" s="20" t="s">
        <v>161</v>
      </c>
      <c r="C243" s="21" t="s">
        <v>12</v>
      </c>
      <c r="D243" s="17" t="s">
        <v>0</v>
      </c>
      <c r="E243" s="27">
        <f t="shared" ref="E243:F245" si="20">E244</f>
        <v>4829.1000000000004</v>
      </c>
      <c r="F243" s="27">
        <f t="shared" si="20"/>
        <v>4829.04</v>
      </c>
      <c r="G243" s="23">
        <f t="shared" si="17"/>
        <v>99.998757532459464</v>
      </c>
      <c r="H243" s="53">
        <f t="shared" si="18"/>
        <v>-6.0000000000400178E-2</v>
      </c>
    </row>
    <row r="244" spans="1:8" ht="47.25" x14ac:dyDescent="0.25">
      <c r="A244" s="17" t="s">
        <v>162</v>
      </c>
      <c r="B244" s="20" t="s">
        <v>161</v>
      </c>
      <c r="C244" s="21" t="s">
        <v>163</v>
      </c>
      <c r="D244" s="17" t="s">
        <v>0</v>
      </c>
      <c r="E244" s="27">
        <f t="shared" si="20"/>
        <v>4829.1000000000004</v>
      </c>
      <c r="F244" s="27">
        <f t="shared" si="20"/>
        <v>4829.04</v>
      </c>
      <c r="G244" s="23">
        <f t="shared" si="17"/>
        <v>99.998757532459464</v>
      </c>
      <c r="H244" s="53">
        <f t="shared" si="18"/>
        <v>-6.0000000000400178E-2</v>
      </c>
    </row>
    <row r="245" spans="1:8" ht="31.5" x14ac:dyDescent="0.25">
      <c r="A245" s="17" t="s">
        <v>57</v>
      </c>
      <c r="B245" s="20" t="s">
        <v>161</v>
      </c>
      <c r="C245" s="21" t="s">
        <v>163</v>
      </c>
      <c r="D245" s="17" t="s">
        <v>58</v>
      </c>
      <c r="E245" s="27">
        <f t="shared" si="20"/>
        <v>4829.1000000000004</v>
      </c>
      <c r="F245" s="27">
        <f t="shared" si="20"/>
        <v>4829.04</v>
      </c>
      <c r="G245" s="23">
        <f t="shared" si="17"/>
        <v>99.998757532459464</v>
      </c>
      <c r="H245" s="53">
        <f t="shared" si="18"/>
        <v>-6.0000000000400178E-2</v>
      </c>
    </row>
    <row r="246" spans="1:8" ht="47.25" x14ac:dyDescent="0.25">
      <c r="A246" s="17" t="s">
        <v>103</v>
      </c>
      <c r="B246" s="20" t="s">
        <v>161</v>
      </c>
      <c r="C246" s="21" t="s">
        <v>163</v>
      </c>
      <c r="D246" s="17" t="s">
        <v>104</v>
      </c>
      <c r="E246" s="27">
        <v>4829.1000000000004</v>
      </c>
      <c r="F246" s="27">
        <v>4829.04</v>
      </c>
      <c r="G246" s="23">
        <f t="shared" si="17"/>
        <v>99.998757532459464</v>
      </c>
      <c r="H246" s="53">
        <f t="shared" si="18"/>
        <v>-6.0000000000400178E-2</v>
      </c>
    </row>
    <row r="247" spans="1:8" ht="21" customHeight="1" x14ac:dyDescent="0.25">
      <c r="A247" s="17" t="s">
        <v>164</v>
      </c>
      <c r="B247" s="20" t="s">
        <v>165</v>
      </c>
      <c r="C247" s="21" t="s">
        <v>12</v>
      </c>
      <c r="D247" s="17" t="s">
        <v>0</v>
      </c>
      <c r="E247" s="22">
        <f>E248+E251</f>
        <v>12992.5</v>
      </c>
      <c r="F247" s="22">
        <f>F248+F251</f>
        <v>12978.884</v>
      </c>
      <c r="G247" s="23">
        <f t="shared" si="17"/>
        <v>99.895201077544741</v>
      </c>
      <c r="H247" s="53">
        <f t="shared" si="18"/>
        <v>-13.615999999999985</v>
      </c>
    </row>
    <row r="248" spans="1:8" ht="102" customHeight="1" x14ac:dyDescent="0.25">
      <c r="A248" s="17" t="s">
        <v>166</v>
      </c>
      <c r="B248" s="20" t="s">
        <v>165</v>
      </c>
      <c r="C248" s="21" t="s">
        <v>48</v>
      </c>
      <c r="D248" s="17" t="s">
        <v>0</v>
      </c>
      <c r="E248" s="27">
        <f>E249</f>
        <v>12849.1</v>
      </c>
      <c r="F248" s="27">
        <f>F249</f>
        <v>12849.095160000001</v>
      </c>
      <c r="G248" s="23">
        <f t="shared" si="17"/>
        <v>99.999962331992137</v>
      </c>
      <c r="H248" s="53">
        <f t="shared" si="18"/>
        <v>-4.8399999996036058E-3</v>
      </c>
    </row>
    <row r="249" spans="1:8" ht="47.25" x14ac:dyDescent="0.25">
      <c r="A249" s="17" t="s">
        <v>49</v>
      </c>
      <c r="B249" s="20" t="s">
        <v>165</v>
      </c>
      <c r="C249" s="21" t="s">
        <v>48</v>
      </c>
      <c r="D249" s="17" t="s">
        <v>50</v>
      </c>
      <c r="E249" s="27">
        <f>E250</f>
        <v>12849.1</v>
      </c>
      <c r="F249" s="27">
        <f>F250</f>
        <v>12849.095160000001</v>
      </c>
      <c r="G249" s="23">
        <f t="shared" si="17"/>
        <v>99.999962331992137</v>
      </c>
      <c r="H249" s="53">
        <f t="shared" si="18"/>
        <v>-4.8399999996036058E-3</v>
      </c>
    </row>
    <row r="250" spans="1:8" ht="22.5" customHeight="1" x14ac:dyDescent="0.25">
      <c r="A250" s="17" t="s">
        <v>51</v>
      </c>
      <c r="B250" s="20" t="s">
        <v>165</v>
      </c>
      <c r="C250" s="21" t="s">
        <v>48</v>
      </c>
      <c r="D250" s="17" t="s">
        <v>52</v>
      </c>
      <c r="E250" s="27">
        <v>12849.1</v>
      </c>
      <c r="F250" s="27">
        <v>12849.095160000001</v>
      </c>
      <c r="G250" s="23">
        <f t="shared" si="17"/>
        <v>99.999962331992137</v>
      </c>
      <c r="H250" s="53">
        <f t="shared" si="18"/>
        <v>-4.8399999996036058E-3</v>
      </c>
    </row>
    <row r="251" spans="1:8" ht="94.5" customHeight="1" x14ac:dyDescent="0.25">
      <c r="A251" s="17" t="s">
        <v>167</v>
      </c>
      <c r="B251" s="20" t="s">
        <v>165</v>
      </c>
      <c r="C251" s="21" t="s">
        <v>53</v>
      </c>
      <c r="D251" s="17" t="s">
        <v>0</v>
      </c>
      <c r="E251" s="27">
        <f>E252</f>
        <v>143.4</v>
      </c>
      <c r="F251" s="27">
        <f>F252</f>
        <v>129.78883999999999</v>
      </c>
      <c r="G251" s="23">
        <f t="shared" si="17"/>
        <v>90.508256624825663</v>
      </c>
      <c r="H251" s="53">
        <f t="shared" si="18"/>
        <v>-13.611160000000012</v>
      </c>
    </row>
    <row r="252" spans="1:8" ht="47.25" x14ac:dyDescent="0.25">
      <c r="A252" s="17" t="s">
        <v>49</v>
      </c>
      <c r="B252" s="20" t="s">
        <v>165</v>
      </c>
      <c r="C252" s="21" t="s">
        <v>53</v>
      </c>
      <c r="D252" s="17" t="s">
        <v>50</v>
      </c>
      <c r="E252" s="27">
        <f>E253</f>
        <v>143.4</v>
      </c>
      <c r="F252" s="27">
        <f>F253</f>
        <v>129.78883999999999</v>
      </c>
      <c r="G252" s="23">
        <f t="shared" si="17"/>
        <v>90.508256624825663</v>
      </c>
      <c r="H252" s="53">
        <f t="shared" si="18"/>
        <v>-13.611160000000012</v>
      </c>
    </row>
    <row r="253" spans="1:8" ht="20.25" customHeight="1" x14ac:dyDescent="0.25">
      <c r="A253" s="17" t="s">
        <v>51</v>
      </c>
      <c r="B253" s="20" t="s">
        <v>165</v>
      </c>
      <c r="C253" s="21" t="s">
        <v>53</v>
      </c>
      <c r="D253" s="17" t="s">
        <v>52</v>
      </c>
      <c r="E253" s="27">
        <v>143.4</v>
      </c>
      <c r="F253" s="27">
        <v>129.78883999999999</v>
      </c>
      <c r="G253" s="23">
        <f t="shared" si="17"/>
        <v>90.508256624825663</v>
      </c>
      <c r="H253" s="53">
        <f t="shared" si="18"/>
        <v>-13.611160000000012</v>
      </c>
    </row>
    <row r="254" spans="1:8" ht="78.75" x14ac:dyDescent="0.25">
      <c r="A254" s="14" t="s">
        <v>168</v>
      </c>
      <c r="B254" s="15" t="s">
        <v>169</v>
      </c>
      <c r="C254" s="16" t="s">
        <v>12</v>
      </c>
      <c r="D254" s="17" t="s">
        <v>0</v>
      </c>
      <c r="E254" s="37">
        <f>E255+E268</f>
        <v>490028.9</v>
      </c>
      <c r="F254" s="37">
        <f>F255+F268</f>
        <v>453928.13624000002</v>
      </c>
      <c r="G254" s="19">
        <f t="shared" si="17"/>
        <v>92.632931698518192</v>
      </c>
      <c r="H254" s="54">
        <f t="shared" si="18"/>
        <v>-36100.763760000002</v>
      </c>
    </row>
    <row r="255" spans="1:8" ht="78.75" x14ac:dyDescent="0.25">
      <c r="A255" s="17" t="s">
        <v>170</v>
      </c>
      <c r="B255" s="20" t="s">
        <v>171</v>
      </c>
      <c r="C255" s="21" t="s">
        <v>12</v>
      </c>
      <c r="D255" s="17" t="s">
        <v>0</v>
      </c>
      <c r="E255" s="27">
        <f>E256+E259+E262+E265</f>
        <v>356564.30000000005</v>
      </c>
      <c r="F255" s="27">
        <f>F256+F259+F262+F265</f>
        <v>356102.57656000002</v>
      </c>
      <c r="G255" s="23">
        <f t="shared" si="17"/>
        <v>99.870507664396001</v>
      </c>
      <c r="H255" s="53">
        <f t="shared" si="18"/>
        <v>-461.72344000003068</v>
      </c>
    </row>
    <row r="256" spans="1:8" ht="94.5" x14ac:dyDescent="0.25">
      <c r="A256" s="17" t="s">
        <v>172</v>
      </c>
      <c r="B256" s="20" t="s">
        <v>171</v>
      </c>
      <c r="C256" s="21" t="s">
        <v>140</v>
      </c>
      <c r="D256" s="17" t="s">
        <v>0</v>
      </c>
      <c r="E256" s="27">
        <f>E257</f>
        <v>35428.9</v>
      </c>
      <c r="F256" s="27">
        <f>F257</f>
        <v>35428.9</v>
      </c>
      <c r="G256" s="23">
        <f t="shared" si="17"/>
        <v>100</v>
      </c>
      <c r="H256" s="53">
        <f t="shared" si="18"/>
        <v>0</v>
      </c>
    </row>
    <row r="257" spans="1:8" ht="31.5" x14ac:dyDescent="0.25">
      <c r="A257" s="17" t="s">
        <v>32</v>
      </c>
      <c r="B257" s="20" t="s">
        <v>171</v>
      </c>
      <c r="C257" s="21" t="s">
        <v>140</v>
      </c>
      <c r="D257" s="17" t="s">
        <v>33</v>
      </c>
      <c r="E257" s="27">
        <f>E258</f>
        <v>35428.9</v>
      </c>
      <c r="F257" s="27">
        <f>F258</f>
        <v>35428.9</v>
      </c>
      <c r="G257" s="23">
        <f t="shared" si="17"/>
        <v>100</v>
      </c>
      <c r="H257" s="53">
        <f t="shared" si="18"/>
        <v>0</v>
      </c>
    </row>
    <row r="258" spans="1:8" ht="31.5" x14ac:dyDescent="0.25">
      <c r="A258" s="17" t="s">
        <v>34</v>
      </c>
      <c r="B258" s="20" t="s">
        <v>171</v>
      </c>
      <c r="C258" s="21" t="s">
        <v>140</v>
      </c>
      <c r="D258" s="17" t="s">
        <v>35</v>
      </c>
      <c r="E258" s="27">
        <v>35428.9</v>
      </c>
      <c r="F258" s="27">
        <v>35428.9</v>
      </c>
      <c r="G258" s="23">
        <f t="shared" si="17"/>
        <v>100</v>
      </c>
      <c r="H258" s="53">
        <f t="shared" si="18"/>
        <v>0</v>
      </c>
    </row>
    <row r="259" spans="1:8" ht="94.5" x14ac:dyDescent="0.25">
      <c r="A259" s="17" t="s">
        <v>173</v>
      </c>
      <c r="B259" s="20" t="s">
        <v>171</v>
      </c>
      <c r="C259" s="21" t="s">
        <v>48</v>
      </c>
      <c r="D259" s="17" t="s">
        <v>0</v>
      </c>
      <c r="E259" s="27">
        <f>E260</f>
        <v>310438.3</v>
      </c>
      <c r="F259" s="27">
        <f>F260</f>
        <v>309990.54022000002</v>
      </c>
      <c r="G259" s="23">
        <f t="shared" si="17"/>
        <v>99.855765290558551</v>
      </c>
      <c r="H259" s="53">
        <f t="shared" si="18"/>
        <v>-447.75977999996394</v>
      </c>
    </row>
    <row r="260" spans="1:8" ht="47.25" x14ac:dyDescent="0.25">
      <c r="A260" s="17" t="s">
        <v>49</v>
      </c>
      <c r="B260" s="20" t="s">
        <v>171</v>
      </c>
      <c r="C260" s="21" t="s">
        <v>48</v>
      </c>
      <c r="D260" s="17" t="s">
        <v>50</v>
      </c>
      <c r="E260" s="27">
        <f>E261</f>
        <v>310438.3</v>
      </c>
      <c r="F260" s="27">
        <f>F261</f>
        <v>309990.54022000002</v>
      </c>
      <c r="G260" s="23">
        <f t="shared" si="17"/>
        <v>99.855765290558551</v>
      </c>
      <c r="H260" s="53">
        <f t="shared" si="18"/>
        <v>-447.75977999996394</v>
      </c>
    </row>
    <row r="261" spans="1:8" ht="31.5" x14ac:dyDescent="0.25">
      <c r="A261" s="17" t="s">
        <v>51</v>
      </c>
      <c r="B261" s="20" t="s">
        <v>171</v>
      </c>
      <c r="C261" s="21" t="s">
        <v>48</v>
      </c>
      <c r="D261" s="17" t="s">
        <v>52</v>
      </c>
      <c r="E261" s="27">
        <v>310438.3</v>
      </c>
      <c r="F261" s="27">
        <v>309990.54022000002</v>
      </c>
      <c r="G261" s="23">
        <f t="shared" si="17"/>
        <v>99.855765290558551</v>
      </c>
      <c r="H261" s="53">
        <f t="shared" si="18"/>
        <v>-447.75977999996394</v>
      </c>
    </row>
    <row r="262" spans="1:8" ht="110.25" x14ac:dyDescent="0.25">
      <c r="A262" s="17" t="s">
        <v>174</v>
      </c>
      <c r="B262" s="20" t="s">
        <v>171</v>
      </c>
      <c r="C262" s="21" t="s">
        <v>141</v>
      </c>
      <c r="D262" s="17" t="s">
        <v>0</v>
      </c>
      <c r="E262" s="27">
        <f>E263</f>
        <v>1095.9000000000001</v>
      </c>
      <c r="F262" s="27">
        <f>F263</f>
        <v>1095.8</v>
      </c>
      <c r="G262" s="23">
        <f t="shared" si="17"/>
        <v>99.990875079843036</v>
      </c>
      <c r="H262" s="53">
        <f t="shared" si="18"/>
        <v>-0.10000000000013642</v>
      </c>
    </row>
    <row r="263" spans="1:8" ht="31.5" x14ac:dyDescent="0.25">
      <c r="A263" s="17" t="s">
        <v>32</v>
      </c>
      <c r="B263" s="20" t="s">
        <v>171</v>
      </c>
      <c r="C263" s="21" t="s">
        <v>141</v>
      </c>
      <c r="D263" s="17" t="s">
        <v>33</v>
      </c>
      <c r="E263" s="27">
        <f>E264</f>
        <v>1095.9000000000001</v>
      </c>
      <c r="F263" s="27">
        <f>F264</f>
        <v>1095.8</v>
      </c>
      <c r="G263" s="23">
        <f t="shared" si="17"/>
        <v>99.990875079843036</v>
      </c>
      <c r="H263" s="53">
        <f t="shared" si="18"/>
        <v>-0.10000000000013642</v>
      </c>
    </row>
    <row r="264" spans="1:8" ht="31.5" x14ac:dyDescent="0.25">
      <c r="A264" s="17" t="s">
        <v>34</v>
      </c>
      <c r="B264" s="20" t="s">
        <v>171</v>
      </c>
      <c r="C264" s="21" t="s">
        <v>141</v>
      </c>
      <c r="D264" s="17" t="s">
        <v>35</v>
      </c>
      <c r="E264" s="27">
        <v>1095.9000000000001</v>
      </c>
      <c r="F264" s="27">
        <v>1095.8</v>
      </c>
      <c r="G264" s="23">
        <f t="shared" si="17"/>
        <v>99.990875079843036</v>
      </c>
      <c r="H264" s="53">
        <f t="shared" si="18"/>
        <v>-0.10000000000013642</v>
      </c>
    </row>
    <row r="265" spans="1:8" ht="110.25" x14ac:dyDescent="0.25">
      <c r="A265" s="17" t="s">
        <v>175</v>
      </c>
      <c r="B265" s="20" t="s">
        <v>171</v>
      </c>
      <c r="C265" s="21" t="s">
        <v>53</v>
      </c>
      <c r="D265" s="17" t="s">
        <v>0</v>
      </c>
      <c r="E265" s="27">
        <f>E266</f>
        <v>9601.2000000000007</v>
      </c>
      <c r="F265" s="27">
        <f>F266</f>
        <v>9587.3363399999998</v>
      </c>
      <c r="G265" s="23">
        <f t="shared" si="17"/>
        <v>99.855604924384451</v>
      </c>
      <c r="H265" s="53">
        <f t="shared" si="18"/>
        <v>-13.863660000000891</v>
      </c>
    </row>
    <row r="266" spans="1:8" ht="47.25" x14ac:dyDescent="0.25">
      <c r="A266" s="17" t="s">
        <v>49</v>
      </c>
      <c r="B266" s="20" t="s">
        <v>171</v>
      </c>
      <c r="C266" s="21" t="s">
        <v>53</v>
      </c>
      <c r="D266" s="17" t="s">
        <v>50</v>
      </c>
      <c r="E266" s="27">
        <f>E267</f>
        <v>9601.2000000000007</v>
      </c>
      <c r="F266" s="27">
        <f>F267</f>
        <v>9587.3363399999998</v>
      </c>
      <c r="G266" s="23">
        <f t="shared" si="17"/>
        <v>99.855604924384451</v>
      </c>
      <c r="H266" s="53">
        <f t="shared" si="18"/>
        <v>-13.863660000000891</v>
      </c>
    </row>
    <row r="267" spans="1:8" ht="31.5" x14ac:dyDescent="0.25">
      <c r="A267" s="17" t="s">
        <v>51</v>
      </c>
      <c r="B267" s="20" t="s">
        <v>171</v>
      </c>
      <c r="C267" s="21" t="s">
        <v>53</v>
      </c>
      <c r="D267" s="17" t="s">
        <v>52</v>
      </c>
      <c r="E267" s="27">
        <v>9601.2000000000007</v>
      </c>
      <c r="F267" s="27">
        <v>9587.3363399999998</v>
      </c>
      <c r="G267" s="23">
        <f t="shared" si="17"/>
        <v>99.855604924384451</v>
      </c>
      <c r="H267" s="53">
        <f t="shared" si="18"/>
        <v>-13.863660000000891</v>
      </c>
    </row>
    <row r="268" spans="1:8" ht="63" x14ac:dyDescent="0.25">
      <c r="A268" s="17" t="s">
        <v>146</v>
      </c>
      <c r="B268" s="20" t="s">
        <v>176</v>
      </c>
      <c r="C268" s="21" t="s">
        <v>12</v>
      </c>
      <c r="D268" s="17" t="s">
        <v>0</v>
      </c>
      <c r="E268" s="27">
        <f>E269+E272+E275+E278+E281+E284+E287+E290</f>
        <v>133464.59999999998</v>
      </c>
      <c r="F268" s="27">
        <f>F269+F272+F275+F278+F281+F284+F287+F290</f>
        <v>97825.559679999977</v>
      </c>
      <c r="G268" s="23">
        <f t="shared" si="17"/>
        <v>73.297008854782462</v>
      </c>
      <c r="H268" s="53">
        <f t="shared" si="18"/>
        <v>-35639.04032</v>
      </c>
    </row>
    <row r="269" spans="1:8" ht="141.75" x14ac:dyDescent="0.25">
      <c r="A269" s="28" t="s">
        <v>591</v>
      </c>
      <c r="B269" s="29" t="s">
        <v>176</v>
      </c>
      <c r="C269" s="30" t="s">
        <v>140</v>
      </c>
      <c r="D269" s="31" t="s">
        <v>0</v>
      </c>
      <c r="E269" s="27">
        <f>E270</f>
        <v>2028.8</v>
      </c>
      <c r="F269" s="27">
        <f>F270</f>
        <v>2028.8</v>
      </c>
      <c r="G269" s="32">
        <f t="shared" si="17"/>
        <v>100</v>
      </c>
      <c r="H269" s="58">
        <f t="shared" si="18"/>
        <v>0</v>
      </c>
    </row>
    <row r="270" spans="1:8" ht="18.75" customHeight="1" x14ac:dyDescent="0.25">
      <c r="A270" s="28" t="s">
        <v>32</v>
      </c>
      <c r="B270" s="29" t="s">
        <v>176</v>
      </c>
      <c r="C270" s="30" t="s">
        <v>140</v>
      </c>
      <c r="D270" s="28" t="s">
        <v>33</v>
      </c>
      <c r="E270" s="27">
        <f>E271</f>
        <v>2028.8</v>
      </c>
      <c r="F270" s="27">
        <f>F271</f>
        <v>2028.8</v>
      </c>
      <c r="G270" s="32">
        <f t="shared" si="17"/>
        <v>100</v>
      </c>
      <c r="H270" s="58">
        <f t="shared" si="18"/>
        <v>0</v>
      </c>
    </row>
    <row r="271" spans="1:8" ht="35.25" customHeight="1" x14ac:dyDescent="0.25">
      <c r="A271" s="28" t="s">
        <v>34</v>
      </c>
      <c r="B271" s="29" t="s">
        <v>176</v>
      </c>
      <c r="C271" s="30" t="s">
        <v>140</v>
      </c>
      <c r="D271" s="28" t="s">
        <v>35</v>
      </c>
      <c r="E271" s="27">
        <v>2028.8</v>
      </c>
      <c r="F271" s="27">
        <v>2028.8</v>
      </c>
      <c r="G271" s="32">
        <f t="shared" si="17"/>
        <v>100</v>
      </c>
      <c r="H271" s="58">
        <f t="shared" si="18"/>
        <v>0</v>
      </c>
    </row>
    <row r="272" spans="1:8" ht="84" customHeight="1" x14ac:dyDescent="0.25">
      <c r="A272" s="28" t="s">
        <v>177</v>
      </c>
      <c r="B272" s="29" t="s">
        <v>176</v>
      </c>
      <c r="C272" s="30" t="s">
        <v>48</v>
      </c>
      <c r="D272" s="31" t="s">
        <v>0</v>
      </c>
      <c r="E272" s="27">
        <f>E273</f>
        <v>33235.599999999999</v>
      </c>
      <c r="F272" s="27">
        <f>F273</f>
        <v>31575.1715</v>
      </c>
      <c r="G272" s="32">
        <f t="shared" si="17"/>
        <v>95.004066422751507</v>
      </c>
      <c r="H272" s="58">
        <f t="shared" si="18"/>
        <v>-1660.4284999999982</v>
      </c>
    </row>
    <row r="273" spans="1:8" ht="47.25" x14ac:dyDescent="0.25">
      <c r="A273" s="28" t="s">
        <v>49</v>
      </c>
      <c r="B273" s="29" t="s">
        <v>176</v>
      </c>
      <c r="C273" s="30" t="s">
        <v>48</v>
      </c>
      <c r="D273" s="28" t="s">
        <v>50</v>
      </c>
      <c r="E273" s="27">
        <f>E274</f>
        <v>33235.599999999999</v>
      </c>
      <c r="F273" s="27">
        <f>F274</f>
        <v>31575.1715</v>
      </c>
      <c r="G273" s="32">
        <f t="shared" si="17"/>
        <v>95.004066422751507</v>
      </c>
      <c r="H273" s="58">
        <f t="shared" si="18"/>
        <v>-1660.4284999999982</v>
      </c>
    </row>
    <row r="274" spans="1:8" ht="20.25" customHeight="1" x14ac:dyDescent="0.25">
      <c r="A274" s="28" t="s">
        <v>51</v>
      </c>
      <c r="B274" s="29" t="s">
        <v>176</v>
      </c>
      <c r="C274" s="30" t="s">
        <v>48</v>
      </c>
      <c r="D274" s="28" t="s">
        <v>52</v>
      </c>
      <c r="E274" s="27">
        <v>33235.599999999999</v>
      </c>
      <c r="F274" s="27">
        <v>31575.1715</v>
      </c>
      <c r="G274" s="32">
        <f t="shared" si="17"/>
        <v>95.004066422751507</v>
      </c>
      <c r="H274" s="58">
        <f t="shared" si="18"/>
        <v>-1660.4284999999982</v>
      </c>
    </row>
    <row r="275" spans="1:8" ht="94.5" x14ac:dyDescent="0.25">
      <c r="A275" s="17" t="s">
        <v>177</v>
      </c>
      <c r="B275" s="20" t="s">
        <v>176</v>
      </c>
      <c r="C275" s="21" t="s">
        <v>147</v>
      </c>
      <c r="D275" s="17" t="s">
        <v>0</v>
      </c>
      <c r="E275" s="27">
        <f>E276</f>
        <v>11497.8</v>
      </c>
      <c r="F275" s="27">
        <f>F276</f>
        <v>11497.71969</v>
      </c>
      <c r="G275" s="23">
        <f t="shared" si="17"/>
        <v>99.999301518551377</v>
      </c>
      <c r="H275" s="53">
        <f t="shared" si="18"/>
        <v>-8.0309999999371939E-2</v>
      </c>
    </row>
    <row r="276" spans="1:8" ht="47.25" x14ac:dyDescent="0.25">
      <c r="A276" s="17" t="s">
        <v>49</v>
      </c>
      <c r="B276" s="20" t="s">
        <v>176</v>
      </c>
      <c r="C276" s="21" t="s">
        <v>147</v>
      </c>
      <c r="D276" s="17" t="s">
        <v>50</v>
      </c>
      <c r="E276" s="27">
        <f>E277</f>
        <v>11497.8</v>
      </c>
      <c r="F276" s="27">
        <f>F277</f>
        <v>11497.71969</v>
      </c>
      <c r="G276" s="23">
        <f t="shared" ref="G276:G339" si="21">F276/E276*100</f>
        <v>99.999301518551377</v>
      </c>
      <c r="H276" s="53">
        <f t="shared" ref="H276:H339" si="22">F276-E276</f>
        <v>-8.0309999999371939E-2</v>
      </c>
    </row>
    <row r="277" spans="1:8" ht="31.5" x14ac:dyDescent="0.25">
      <c r="A277" s="17" t="s">
        <v>51</v>
      </c>
      <c r="B277" s="20" t="s">
        <v>176</v>
      </c>
      <c r="C277" s="21" t="s">
        <v>147</v>
      </c>
      <c r="D277" s="17" t="s">
        <v>52</v>
      </c>
      <c r="E277" s="27">
        <v>11497.8</v>
      </c>
      <c r="F277" s="27">
        <v>11497.71969</v>
      </c>
      <c r="G277" s="23">
        <f t="shared" si="21"/>
        <v>99.999301518551377</v>
      </c>
      <c r="H277" s="53">
        <f t="shared" si="22"/>
        <v>-8.0309999999371939E-2</v>
      </c>
    </row>
    <row r="278" spans="1:8" ht="94.5" x14ac:dyDescent="0.25">
      <c r="A278" s="17" t="s">
        <v>178</v>
      </c>
      <c r="B278" s="20" t="s">
        <v>176</v>
      </c>
      <c r="C278" s="21" t="s">
        <v>148</v>
      </c>
      <c r="D278" s="17" t="s">
        <v>0</v>
      </c>
      <c r="E278" s="27">
        <f>E279</f>
        <v>85220.800000000003</v>
      </c>
      <c r="F278" s="27">
        <f>F279</f>
        <v>51685.718719999997</v>
      </c>
      <c r="G278" s="23">
        <f t="shared" si="21"/>
        <v>60.649182734731419</v>
      </c>
      <c r="H278" s="53">
        <f t="shared" si="22"/>
        <v>-33535.081280000006</v>
      </c>
    </row>
    <row r="279" spans="1:8" ht="47.25" x14ac:dyDescent="0.25">
      <c r="A279" s="17" t="s">
        <v>49</v>
      </c>
      <c r="B279" s="20" t="s">
        <v>176</v>
      </c>
      <c r="C279" s="21" t="s">
        <v>148</v>
      </c>
      <c r="D279" s="17" t="s">
        <v>50</v>
      </c>
      <c r="E279" s="27">
        <f>E280</f>
        <v>85220.800000000003</v>
      </c>
      <c r="F279" s="27">
        <f>F280</f>
        <v>51685.718719999997</v>
      </c>
      <c r="G279" s="23">
        <f t="shared" si="21"/>
        <v>60.649182734731419</v>
      </c>
      <c r="H279" s="53">
        <f t="shared" si="22"/>
        <v>-33535.081280000006</v>
      </c>
    </row>
    <row r="280" spans="1:8" ht="31.5" x14ac:dyDescent="0.25">
      <c r="A280" s="17" t="s">
        <v>51</v>
      </c>
      <c r="B280" s="20" t="s">
        <v>176</v>
      </c>
      <c r="C280" s="21" t="s">
        <v>148</v>
      </c>
      <c r="D280" s="17" t="s">
        <v>52</v>
      </c>
      <c r="E280" s="27">
        <v>85220.800000000003</v>
      </c>
      <c r="F280" s="27">
        <v>51685.718719999997</v>
      </c>
      <c r="G280" s="23">
        <f t="shared" si="21"/>
        <v>60.649182734731419</v>
      </c>
      <c r="H280" s="53">
        <f t="shared" si="22"/>
        <v>-33535.081280000006</v>
      </c>
    </row>
    <row r="281" spans="1:8" ht="155.25" customHeight="1" x14ac:dyDescent="0.25">
      <c r="A281" s="39" t="s">
        <v>593</v>
      </c>
      <c r="B281" s="29" t="s">
        <v>176</v>
      </c>
      <c r="C281" s="30" t="s">
        <v>141</v>
      </c>
      <c r="D281" s="31" t="s">
        <v>0</v>
      </c>
      <c r="E281" s="27">
        <f>E282</f>
        <v>21.3</v>
      </c>
      <c r="F281" s="27">
        <f>F282</f>
        <v>20.533339999999999</v>
      </c>
      <c r="G281" s="32">
        <f t="shared" si="21"/>
        <v>96.40065727699529</v>
      </c>
      <c r="H281" s="58">
        <f t="shared" si="22"/>
        <v>-0.76666000000000167</v>
      </c>
    </row>
    <row r="282" spans="1:8" ht="20.25" customHeight="1" x14ac:dyDescent="0.25">
      <c r="A282" s="28" t="s">
        <v>32</v>
      </c>
      <c r="B282" s="29" t="s">
        <v>176</v>
      </c>
      <c r="C282" s="30" t="s">
        <v>141</v>
      </c>
      <c r="D282" s="28" t="s">
        <v>33</v>
      </c>
      <c r="E282" s="27">
        <f>E283</f>
        <v>21.3</v>
      </c>
      <c r="F282" s="27">
        <f>F283</f>
        <v>20.533339999999999</v>
      </c>
      <c r="G282" s="32">
        <f t="shared" si="21"/>
        <v>96.40065727699529</v>
      </c>
      <c r="H282" s="58">
        <f t="shared" si="22"/>
        <v>-0.76666000000000167</v>
      </c>
    </row>
    <row r="283" spans="1:8" ht="29.25" customHeight="1" x14ac:dyDescent="0.25">
      <c r="A283" s="28" t="s">
        <v>34</v>
      </c>
      <c r="B283" s="29" t="s">
        <v>176</v>
      </c>
      <c r="C283" s="30" t="s">
        <v>141</v>
      </c>
      <c r="D283" s="28" t="s">
        <v>35</v>
      </c>
      <c r="E283" s="27">
        <v>21.3</v>
      </c>
      <c r="F283" s="27">
        <v>20.533339999999999</v>
      </c>
      <c r="G283" s="32">
        <f t="shared" si="21"/>
        <v>96.40065727699529</v>
      </c>
      <c r="H283" s="58">
        <f t="shared" si="22"/>
        <v>-0.76666000000000167</v>
      </c>
    </row>
    <row r="284" spans="1:8" ht="94.5" x14ac:dyDescent="0.25">
      <c r="A284" s="28" t="s">
        <v>592</v>
      </c>
      <c r="B284" s="29" t="s">
        <v>176</v>
      </c>
      <c r="C284" s="30" t="s">
        <v>53</v>
      </c>
      <c r="D284" s="31" t="s">
        <v>0</v>
      </c>
      <c r="E284" s="27">
        <f>E285</f>
        <v>412.8</v>
      </c>
      <c r="F284" s="27">
        <f>F285</f>
        <v>379.35946999999999</v>
      </c>
      <c r="G284" s="32">
        <f t="shared" si="21"/>
        <v>91.899096414728675</v>
      </c>
      <c r="H284" s="58">
        <f t="shared" si="22"/>
        <v>-33.440530000000024</v>
      </c>
    </row>
    <row r="285" spans="1:8" ht="47.25" x14ac:dyDescent="0.25">
      <c r="A285" s="28" t="s">
        <v>49</v>
      </c>
      <c r="B285" s="29" t="s">
        <v>176</v>
      </c>
      <c r="C285" s="30" t="s">
        <v>53</v>
      </c>
      <c r="D285" s="28" t="s">
        <v>50</v>
      </c>
      <c r="E285" s="27">
        <f>E286</f>
        <v>412.8</v>
      </c>
      <c r="F285" s="27">
        <f>F286</f>
        <v>379.35946999999999</v>
      </c>
      <c r="G285" s="32">
        <f t="shared" si="21"/>
        <v>91.899096414728675</v>
      </c>
      <c r="H285" s="58">
        <f t="shared" si="22"/>
        <v>-33.440530000000024</v>
      </c>
    </row>
    <row r="286" spans="1:8" ht="27" customHeight="1" x14ac:dyDescent="0.25">
      <c r="A286" s="28" t="s">
        <v>51</v>
      </c>
      <c r="B286" s="29" t="s">
        <v>176</v>
      </c>
      <c r="C286" s="30" t="s">
        <v>53</v>
      </c>
      <c r="D286" s="28" t="s">
        <v>52</v>
      </c>
      <c r="E286" s="27">
        <v>412.8</v>
      </c>
      <c r="F286" s="27">
        <v>379.35946999999999</v>
      </c>
      <c r="G286" s="32">
        <f t="shared" si="21"/>
        <v>91.899096414728675</v>
      </c>
      <c r="H286" s="58">
        <f t="shared" si="22"/>
        <v>-33.440530000000024</v>
      </c>
    </row>
    <row r="287" spans="1:8" ht="94.5" x14ac:dyDescent="0.25">
      <c r="A287" s="17" t="s">
        <v>179</v>
      </c>
      <c r="B287" s="20" t="s">
        <v>176</v>
      </c>
      <c r="C287" s="21" t="s">
        <v>149</v>
      </c>
      <c r="D287" s="17" t="s">
        <v>0</v>
      </c>
      <c r="E287" s="27">
        <f>E288</f>
        <v>126.7</v>
      </c>
      <c r="F287" s="27">
        <f>F288</f>
        <v>116.13858</v>
      </c>
      <c r="G287" s="23">
        <f t="shared" si="21"/>
        <v>91.664230465666932</v>
      </c>
      <c r="H287" s="53">
        <f t="shared" si="22"/>
        <v>-10.561419999999998</v>
      </c>
    </row>
    <row r="288" spans="1:8" ht="47.25" x14ac:dyDescent="0.25">
      <c r="A288" s="17" t="s">
        <v>49</v>
      </c>
      <c r="B288" s="20" t="s">
        <v>176</v>
      </c>
      <c r="C288" s="21" t="s">
        <v>149</v>
      </c>
      <c r="D288" s="17" t="s">
        <v>50</v>
      </c>
      <c r="E288" s="27">
        <f>E289</f>
        <v>126.7</v>
      </c>
      <c r="F288" s="27">
        <f>F289</f>
        <v>116.13858</v>
      </c>
      <c r="G288" s="23">
        <f t="shared" si="21"/>
        <v>91.664230465666932</v>
      </c>
      <c r="H288" s="53">
        <f t="shared" si="22"/>
        <v>-10.561419999999998</v>
      </c>
    </row>
    <row r="289" spans="1:8" ht="31.5" x14ac:dyDescent="0.25">
      <c r="A289" s="17" t="s">
        <v>51</v>
      </c>
      <c r="B289" s="20" t="s">
        <v>176</v>
      </c>
      <c r="C289" s="21" t="s">
        <v>149</v>
      </c>
      <c r="D289" s="17" t="s">
        <v>52</v>
      </c>
      <c r="E289" s="27">
        <v>126.7</v>
      </c>
      <c r="F289" s="27">
        <v>116.13858</v>
      </c>
      <c r="G289" s="23">
        <f t="shared" si="21"/>
        <v>91.664230465666932</v>
      </c>
      <c r="H289" s="53">
        <f t="shared" si="22"/>
        <v>-10.561419999999998</v>
      </c>
    </row>
    <row r="290" spans="1:8" ht="94.5" x14ac:dyDescent="0.25">
      <c r="A290" s="17" t="s">
        <v>180</v>
      </c>
      <c r="B290" s="20" t="s">
        <v>176</v>
      </c>
      <c r="C290" s="21" t="s">
        <v>150</v>
      </c>
      <c r="D290" s="17" t="s">
        <v>0</v>
      </c>
      <c r="E290" s="27">
        <f>E291</f>
        <v>920.8</v>
      </c>
      <c r="F290" s="27">
        <f>F291</f>
        <v>522.11838</v>
      </c>
      <c r="G290" s="23">
        <f t="shared" si="21"/>
        <v>56.70269113814075</v>
      </c>
      <c r="H290" s="53">
        <f t="shared" si="22"/>
        <v>-398.68161999999995</v>
      </c>
    </row>
    <row r="291" spans="1:8" ht="47.25" x14ac:dyDescent="0.25">
      <c r="A291" s="17" t="s">
        <v>49</v>
      </c>
      <c r="B291" s="20" t="s">
        <v>176</v>
      </c>
      <c r="C291" s="21" t="s">
        <v>150</v>
      </c>
      <c r="D291" s="17" t="s">
        <v>50</v>
      </c>
      <c r="E291" s="27">
        <f>E292</f>
        <v>920.8</v>
      </c>
      <c r="F291" s="27">
        <f>F292</f>
        <v>522.11838</v>
      </c>
      <c r="G291" s="23">
        <f t="shared" si="21"/>
        <v>56.70269113814075</v>
      </c>
      <c r="H291" s="53">
        <f t="shared" si="22"/>
        <v>-398.68161999999995</v>
      </c>
    </row>
    <row r="292" spans="1:8" ht="31.5" x14ac:dyDescent="0.25">
      <c r="A292" s="17" t="s">
        <v>51</v>
      </c>
      <c r="B292" s="20" t="s">
        <v>176</v>
      </c>
      <c r="C292" s="21" t="s">
        <v>150</v>
      </c>
      <c r="D292" s="17" t="s">
        <v>52</v>
      </c>
      <c r="E292" s="27">
        <v>920.8</v>
      </c>
      <c r="F292" s="27">
        <v>522.11838</v>
      </c>
      <c r="G292" s="23">
        <f t="shared" si="21"/>
        <v>56.70269113814075</v>
      </c>
      <c r="H292" s="53">
        <f t="shared" si="22"/>
        <v>-398.68161999999995</v>
      </c>
    </row>
    <row r="293" spans="1:8" ht="110.25" x14ac:dyDescent="0.25">
      <c r="A293" s="14" t="s">
        <v>181</v>
      </c>
      <c r="B293" s="15" t="s">
        <v>182</v>
      </c>
      <c r="C293" s="16" t="s">
        <v>12</v>
      </c>
      <c r="D293" s="17" t="s">
        <v>0</v>
      </c>
      <c r="E293" s="37">
        <f>E294+E314+E341</f>
        <v>903613.8</v>
      </c>
      <c r="F293" s="37">
        <f>F294+F314+F341</f>
        <v>900902.24576000008</v>
      </c>
      <c r="G293" s="19">
        <f t="shared" si="21"/>
        <v>99.699921112315906</v>
      </c>
      <c r="H293" s="54">
        <f t="shared" si="22"/>
        <v>-2711.5542399999686</v>
      </c>
    </row>
    <row r="294" spans="1:8" ht="78.75" x14ac:dyDescent="0.25">
      <c r="A294" s="14" t="s">
        <v>183</v>
      </c>
      <c r="B294" s="15" t="s">
        <v>184</v>
      </c>
      <c r="C294" s="16" t="s">
        <v>12</v>
      </c>
      <c r="D294" s="17" t="s">
        <v>0</v>
      </c>
      <c r="E294" s="37">
        <f>E295+E299+E306+E310</f>
        <v>39956.000000000007</v>
      </c>
      <c r="F294" s="37">
        <f>F295+F299+F306+F310</f>
        <v>39943.672610000001</v>
      </c>
      <c r="G294" s="38">
        <f t="shared" si="21"/>
        <v>99.969147587346058</v>
      </c>
      <c r="H294" s="59">
        <f t="shared" si="22"/>
        <v>-12.327390000005835</v>
      </c>
    </row>
    <row r="295" spans="1:8" ht="31.5" x14ac:dyDescent="0.25">
      <c r="A295" s="28" t="s">
        <v>594</v>
      </c>
      <c r="B295" s="29" t="s">
        <v>596</v>
      </c>
      <c r="C295" s="30" t="s">
        <v>12</v>
      </c>
      <c r="D295" s="31" t="s">
        <v>0</v>
      </c>
      <c r="E295" s="27">
        <f t="shared" ref="E295:F297" si="23">E296</f>
        <v>957.6</v>
      </c>
      <c r="F295" s="27">
        <f t="shared" si="23"/>
        <v>945.41260999999997</v>
      </c>
      <c r="G295" s="32">
        <f t="shared" si="21"/>
        <v>98.727298454469505</v>
      </c>
      <c r="H295" s="58">
        <f t="shared" si="22"/>
        <v>-12.18739000000005</v>
      </c>
    </row>
    <row r="296" spans="1:8" ht="47.25" x14ac:dyDescent="0.25">
      <c r="A296" s="28" t="s">
        <v>595</v>
      </c>
      <c r="B296" s="29" t="s">
        <v>596</v>
      </c>
      <c r="C296" s="30" t="s">
        <v>211</v>
      </c>
      <c r="D296" s="31" t="s">
        <v>0</v>
      </c>
      <c r="E296" s="27">
        <f t="shared" si="23"/>
        <v>957.6</v>
      </c>
      <c r="F296" s="27">
        <f t="shared" si="23"/>
        <v>945.41260999999997</v>
      </c>
      <c r="G296" s="32">
        <f t="shared" si="21"/>
        <v>98.727298454469505</v>
      </c>
      <c r="H296" s="58">
        <f t="shared" si="22"/>
        <v>-12.18739000000005</v>
      </c>
    </row>
    <row r="297" spans="1:8" ht="21" customHeight="1" x14ac:dyDescent="0.25">
      <c r="A297" s="28" t="s">
        <v>32</v>
      </c>
      <c r="B297" s="29" t="s">
        <v>596</v>
      </c>
      <c r="C297" s="30" t="s">
        <v>211</v>
      </c>
      <c r="D297" s="28" t="s">
        <v>33</v>
      </c>
      <c r="E297" s="27">
        <f t="shared" si="23"/>
        <v>957.6</v>
      </c>
      <c r="F297" s="27">
        <f t="shared" si="23"/>
        <v>945.41260999999997</v>
      </c>
      <c r="G297" s="32">
        <f t="shared" si="21"/>
        <v>98.727298454469505</v>
      </c>
      <c r="H297" s="58">
        <f t="shared" si="22"/>
        <v>-12.18739000000005</v>
      </c>
    </row>
    <row r="298" spans="1:8" ht="94.5" x14ac:dyDescent="0.25">
      <c r="A298" s="28" t="s">
        <v>79</v>
      </c>
      <c r="B298" s="29" t="s">
        <v>596</v>
      </c>
      <c r="C298" s="30" t="s">
        <v>211</v>
      </c>
      <c r="D298" s="28" t="s">
        <v>80</v>
      </c>
      <c r="E298" s="27">
        <v>957.6</v>
      </c>
      <c r="F298" s="27">
        <v>945.41260999999997</v>
      </c>
      <c r="G298" s="32">
        <f t="shared" si="21"/>
        <v>98.727298454469505</v>
      </c>
      <c r="H298" s="58">
        <f t="shared" si="22"/>
        <v>-12.18739000000005</v>
      </c>
    </row>
    <row r="299" spans="1:8" ht="47.25" x14ac:dyDescent="0.25">
      <c r="A299" s="17" t="s">
        <v>185</v>
      </c>
      <c r="B299" s="20" t="s">
        <v>186</v>
      </c>
      <c r="C299" s="21" t="s">
        <v>12</v>
      </c>
      <c r="D299" s="17" t="s">
        <v>0</v>
      </c>
      <c r="E299" s="27">
        <f>E300+E303</f>
        <v>27311.300000000003</v>
      </c>
      <c r="F299" s="27">
        <f>F300+F303</f>
        <v>27311.300000000003</v>
      </c>
      <c r="G299" s="23">
        <f t="shared" si="21"/>
        <v>100</v>
      </c>
      <c r="H299" s="53">
        <f t="shared" si="22"/>
        <v>0</v>
      </c>
    </row>
    <row r="300" spans="1:8" ht="78.75" x14ac:dyDescent="0.25">
      <c r="A300" s="17" t="s">
        <v>187</v>
      </c>
      <c r="B300" s="20" t="s">
        <v>186</v>
      </c>
      <c r="C300" s="21" t="s">
        <v>188</v>
      </c>
      <c r="D300" s="17" t="s">
        <v>0</v>
      </c>
      <c r="E300" s="27">
        <f>E301</f>
        <v>26491.9</v>
      </c>
      <c r="F300" s="27">
        <f>F301</f>
        <v>26491.9</v>
      </c>
      <c r="G300" s="23">
        <f t="shared" si="21"/>
        <v>100</v>
      </c>
      <c r="H300" s="53">
        <f t="shared" si="22"/>
        <v>0</v>
      </c>
    </row>
    <row r="301" spans="1:8" ht="31.5" x14ac:dyDescent="0.25">
      <c r="A301" s="17" t="s">
        <v>32</v>
      </c>
      <c r="B301" s="20" t="s">
        <v>186</v>
      </c>
      <c r="C301" s="21" t="s">
        <v>188</v>
      </c>
      <c r="D301" s="17" t="s">
        <v>33</v>
      </c>
      <c r="E301" s="27">
        <f>E302</f>
        <v>26491.9</v>
      </c>
      <c r="F301" s="27">
        <f>F302</f>
        <v>26491.9</v>
      </c>
      <c r="G301" s="23">
        <f t="shared" si="21"/>
        <v>100</v>
      </c>
      <c r="H301" s="53">
        <f t="shared" si="22"/>
        <v>0</v>
      </c>
    </row>
    <row r="302" spans="1:8" ht="94.5" x14ac:dyDescent="0.25">
      <c r="A302" s="17" t="s">
        <v>79</v>
      </c>
      <c r="B302" s="20" t="s">
        <v>186</v>
      </c>
      <c r="C302" s="21" t="s">
        <v>188</v>
      </c>
      <c r="D302" s="17" t="s">
        <v>80</v>
      </c>
      <c r="E302" s="27">
        <v>26491.9</v>
      </c>
      <c r="F302" s="27">
        <v>26491.9</v>
      </c>
      <c r="G302" s="23">
        <f t="shared" si="21"/>
        <v>100</v>
      </c>
      <c r="H302" s="53">
        <f t="shared" si="22"/>
        <v>0</v>
      </c>
    </row>
    <row r="303" spans="1:8" ht="78.75" x14ac:dyDescent="0.25">
      <c r="A303" s="17" t="s">
        <v>189</v>
      </c>
      <c r="B303" s="20" t="s">
        <v>186</v>
      </c>
      <c r="C303" s="21" t="s">
        <v>190</v>
      </c>
      <c r="D303" s="17" t="s">
        <v>0</v>
      </c>
      <c r="E303" s="27">
        <f>E304</f>
        <v>819.4</v>
      </c>
      <c r="F303" s="27">
        <f>F304</f>
        <v>819.4</v>
      </c>
      <c r="G303" s="23">
        <f t="shared" si="21"/>
        <v>100</v>
      </c>
      <c r="H303" s="53">
        <f t="shared" si="22"/>
        <v>0</v>
      </c>
    </row>
    <row r="304" spans="1:8" ht="31.5" x14ac:dyDescent="0.25">
      <c r="A304" s="17" t="s">
        <v>32</v>
      </c>
      <c r="B304" s="20" t="s">
        <v>186</v>
      </c>
      <c r="C304" s="21" t="s">
        <v>190</v>
      </c>
      <c r="D304" s="17" t="s">
        <v>33</v>
      </c>
      <c r="E304" s="27">
        <f>E305</f>
        <v>819.4</v>
      </c>
      <c r="F304" s="27">
        <f>F305</f>
        <v>819.4</v>
      </c>
      <c r="G304" s="23">
        <f t="shared" si="21"/>
        <v>100</v>
      </c>
      <c r="H304" s="53">
        <f t="shared" si="22"/>
        <v>0</v>
      </c>
    </row>
    <row r="305" spans="1:8" ht="94.5" x14ac:dyDescent="0.25">
      <c r="A305" s="17" t="s">
        <v>79</v>
      </c>
      <c r="B305" s="20" t="s">
        <v>186</v>
      </c>
      <c r="C305" s="21" t="s">
        <v>190</v>
      </c>
      <c r="D305" s="17" t="s">
        <v>80</v>
      </c>
      <c r="E305" s="27">
        <v>819.4</v>
      </c>
      <c r="F305" s="27">
        <v>819.4</v>
      </c>
      <c r="G305" s="23">
        <f t="shared" si="21"/>
        <v>100</v>
      </c>
      <c r="H305" s="53">
        <f t="shared" si="22"/>
        <v>0</v>
      </c>
    </row>
    <row r="306" spans="1:8" ht="78.75" x14ac:dyDescent="0.25">
      <c r="A306" s="17" t="s">
        <v>191</v>
      </c>
      <c r="B306" s="20" t="s">
        <v>192</v>
      </c>
      <c r="C306" s="21" t="s">
        <v>12</v>
      </c>
      <c r="D306" s="17" t="s">
        <v>0</v>
      </c>
      <c r="E306" s="27">
        <f t="shared" ref="E306:F308" si="24">E307</f>
        <v>8717.2000000000007</v>
      </c>
      <c r="F306" s="27">
        <f t="shared" si="24"/>
        <v>8717.06</v>
      </c>
      <c r="G306" s="23">
        <f t="shared" si="21"/>
        <v>99.998393979718244</v>
      </c>
      <c r="H306" s="53">
        <f t="shared" si="22"/>
        <v>-0.14000000000123691</v>
      </c>
    </row>
    <row r="307" spans="1:8" ht="78.75" x14ac:dyDescent="0.25">
      <c r="A307" s="17" t="s">
        <v>193</v>
      </c>
      <c r="B307" s="20" t="s">
        <v>192</v>
      </c>
      <c r="C307" s="21" t="s">
        <v>45</v>
      </c>
      <c r="D307" s="17" t="s">
        <v>0</v>
      </c>
      <c r="E307" s="27">
        <f t="shared" si="24"/>
        <v>8717.2000000000007</v>
      </c>
      <c r="F307" s="27">
        <f t="shared" si="24"/>
        <v>8717.06</v>
      </c>
      <c r="G307" s="23">
        <f t="shared" si="21"/>
        <v>99.998393979718244</v>
      </c>
      <c r="H307" s="53">
        <f t="shared" si="22"/>
        <v>-0.14000000000123691</v>
      </c>
    </row>
    <row r="308" spans="1:8" ht="63" x14ac:dyDescent="0.25">
      <c r="A308" s="17" t="s">
        <v>17</v>
      </c>
      <c r="B308" s="20" t="s">
        <v>192</v>
      </c>
      <c r="C308" s="21" t="s">
        <v>45</v>
      </c>
      <c r="D308" s="17" t="s">
        <v>18</v>
      </c>
      <c r="E308" s="27">
        <f t="shared" si="24"/>
        <v>8717.2000000000007</v>
      </c>
      <c r="F308" s="27">
        <f t="shared" si="24"/>
        <v>8717.06</v>
      </c>
      <c r="G308" s="23">
        <f t="shared" si="21"/>
        <v>99.998393979718244</v>
      </c>
      <c r="H308" s="53">
        <f t="shared" si="22"/>
        <v>-0.14000000000123691</v>
      </c>
    </row>
    <row r="309" spans="1:8" ht="110.25" x14ac:dyDescent="0.25">
      <c r="A309" s="17" t="s">
        <v>97</v>
      </c>
      <c r="B309" s="20" t="s">
        <v>192</v>
      </c>
      <c r="C309" s="21" t="s">
        <v>45</v>
      </c>
      <c r="D309" s="17" t="s">
        <v>98</v>
      </c>
      <c r="E309" s="27">
        <v>8717.2000000000007</v>
      </c>
      <c r="F309" s="27">
        <v>8717.06</v>
      </c>
      <c r="G309" s="23">
        <f t="shared" si="21"/>
        <v>99.998393979718244</v>
      </c>
      <c r="H309" s="53">
        <f t="shared" si="22"/>
        <v>-0.14000000000123691</v>
      </c>
    </row>
    <row r="310" spans="1:8" ht="47.25" x14ac:dyDescent="0.25">
      <c r="A310" s="28" t="s">
        <v>597</v>
      </c>
      <c r="B310" s="29" t="s">
        <v>599</v>
      </c>
      <c r="C310" s="30" t="s">
        <v>12</v>
      </c>
      <c r="D310" s="31" t="s">
        <v>0</v>
      </c>
      <c r="E310" s="27">
        <f t="shared" ref="E310:F312" si="25">E311</f>
        <v>2969.9</v>
      </c>
      <c r="F310" s="27">
        <f t="shared" si="25"/>
        <v>2969.9</v>
      </c>
      <c r="G310" s="32">
        <f t="shared" si="21"/>
        <v>100</v>
      </c>
      <c r="H310" s="58">
        <f t="shared" si="22"/>
        <v>0</v>
      </c>
    </row>
    <row r="311" spans="1:8" ht="62.25" customHeight="1" x14ac:dyDescent="0.25">
      <c r="A311" s="28" t="s">
        <v>598</v>
      </c>
      <c r="B311" s="29" t="s">
        <v>599</v>
      </c>
      <c r="C311" s="30" t="s">
        <v>600</v>
      </c>
      <c r="D311" s="31" t="s">
        <v>0</v>
      </c>
      <c r="E311" s="27">
        <f t="shared" si="25"/>
        <v>2969.9</v>
      </c>
      <c r="F311" s="27">
        <f t="shared" si="25"/>
        <v>2969.9</v>
      </c>
      <c r="G311" s="32">
        <f t="shared" si="21"/>
        <v>100</v>
      </c>
      <c r="H311" s="58">
        <f t="shared" si="22"/>
        <v>0</v>
      </c>
    </row>
    <row r="312" spans="1:8" ht="23.25" customHeight="1" x14ac:dyDescent="0.25">
      <c r="A312" s="28" t="s">
        <v>32</v>
      </c>
      <c r="B312" s="29" t="s">
        <v>599</v>
      </c>
      <c r="C312" s="30" t="s">
        <v>600</v>
      </c>
      <c r="D312" s="28" t="s">
        <v>33</v>
      </c>
      <c r="E312" s="27">
        <f t="shared" si="25"/>
        <v>2969.9</v>
      </c>
      <c r="F312" s="27">
        <f t="shared" si="25"/>
        <v>2969.9</v>
      </c>
      <c r="G312" s="32">
        <f t="shared" si="21"/>
        <v>100</v>
      </c>
      <c r="H312" s="58">
        <f t="shared" si="22"/>
        <v>0</v>
      </c>
    </row>
    <row r="313" spans="1:8" ht="94.5" x14ac:dyDescent="0.25">
      <c r="A313" s="28" t="s">
        <v>79</v>
      </c>
      <c r="B313" s="29" t="s">
        <v>599</v>
      </c>
      <c r="C313" s="30" t="s">
        <v>600</v>
      </c>
      <c r="D313" s="28" t="s">
        <v>80</v>
      </c>
      <c r="E313" s="27">
        <v>2969.9</v>
      </c>
      <c r="F313" s="27">
        <v>2969.9</v>
      </c>
      <c r="G313" s="32">
        <f t="shared" si="21"/>
        <v>100</v>
      </c>
      <c r="H313" s="58">
        <f t="shared" si="22"/>
        <v>0</v>
      </c>
    </row>
    <row r="314" spans="1:8" ht="78.75" x14ac:dyDescent="0.25">
      <c r="A314" s="14" t="s">
        <v>194</v>
      </c>
      <c r="B314" s="15" t="s">
        <v>195</v>
      </c>
      <c r="C314" s="16" t="s">
        <v>12</v>
      </c>
      <c r="D314" s="17" t="s">
        <v>0</v>
      </c>
      <c r="E314" s="37">
        <f>E315</f>
        <v>863607.8</v>
      </c>
      <c r="F314" s="37">
        <f>F315</f>
        <v>860908.57315000007</v>
      </c>
      <c r="G314" s="19">
        <f t="shared" si="21"/>
        <v>99.687447606425053</v>
      </c>
      <c r="H314" s="54">
        <f t="shared" si="22"/>
        <v>-2699.2268499999773</v>
      </c>
    </row>
    <row r="315" spans="1:8" ht="63" x14ac:dyDescent="0.25">
      <c r="A315" s="17" t="s">
        <v>196</v>
      </c>
      <c r="B315" s="20" t="s">
        <v>197</v>
      </c>
      <c r="C315" s="21" t="s">
        <v>12</v>
      </c>
      <c r="D315" s="17" t="s">
        <v>0</v>
      </c>
      <c r="E315" s="27">
        <f>E316+E319+E322+E327+E330+E333+E338</f>
        <v>863607.8</v>
      </c>
      <c r="F315" s="27">
        <f>F316+F319+F322+F327+F330+F333+F338</f>
        <v>860908.57315000007</v>
      </c>
      <c r="G315" s="23">
        <f t="shared" si="21"/>
        <v>99.687447606425053</v>
      </c>
      <c r="H315" s="53">
        <f t="shared" si="22"/>
        <v>-2699.2268499999773</v>
      </c>
    </row>
    <row r="316" spans="1:8" ht="47.25" x14ac:dyDescent="0.25">
      <c r="A316" s="17" t="s">
        <v>198</v>
      </c>
      <c r="B316" s="20" t="s">
        <v>197</v>
      </c>
      <c r="C316" s="21" t="s">
        <v>45</v>
      </c>
      <c r="D316" s="17" t="s">
        <v>0</v>
      </c>
      <c r="E316" s="27">
        <f>E317</f>
        <v>2759.2</v>
      </c>
      <c r="F316" s="27">
        <f>F317</f>
        <v>2522.3477400000002</v>
      </c>
      <c r="G316" s="23">
        <f t="shared" si="21"/>
        <v>91.415908234270816</v>
      </c>
      <c r="H316" s="53">
        <f t="shared" si="22"/>
        <v>-236.85225999999966</v>
      </c>
    </row>
    <row r="317" spans="1:8" ht="63" x14ac:dyDescent="0.25">
      <c r="A317" s="17" t="s">
        <v>17</v>
      </c>
      <c r="B317" s="20" t="s">
        <v>197</v>
      </c>
      <c r="C317" s="21" t="s">
        <v>45</v>
      </c>
      <c r="D317" s="17" t="s">
        <v>18</v>
      </c>
      <c r="E317" s="27">
        <f>E318</f>
        <v>2759.2</v>
      </c>
      <c r="F317" s="27">
        <f>F318</f>
        <v>2522.3477400000002</v>
      </c>
      <c r="G317" s="23">
        <f t="shared" si="21"/>
        <v>91.415908234270816</v>
      </c>
      <c r="H317" s="53">
        <f t="shared" si="22"/>
        <v>-236.85225999999966</v>
      </c>
    </row>
    <row r="318" spans="1:8" ht="31.5" x14ac:dyDescent="0.25">
      <c r="A318" s="17" t="s">
        <v>19</v>
      </c>
      <c r="B318" s="20" t="s">
        <v>197</v>
      </c>
      <c r="C318" s="21" t="s">
        <v>45</v>
      </c>
      <c r="D318" s="17" t="s">
        <v>20</v>
      </c>
      <c r="E318" s="27">
        <v>2759.2</v>
      </c>
      <c r="F318" s="27">
        <v>2522.3477400000002</v>
      </c>
      <c r="G318" s="23">
        <f t="shared" si="21"/>
        <v>91.415908234270816</v>
      </c>
      <c r="H318" s="53">
        <f t="shared" si="22"/>
        <v>-236.85225999999966</v>
      </c>
    </row>
    <row r="319" spans="1:8" ht="63" x14ac:dyDescent="0.25">
      <c r="A319" s="17" t="s">
        <v>199</v>
      </c>
      <c r="B319" s="20" t="s">
        <v>197</v>
      </c>
      <c r="C319" s="21" t="s">
        <v>200</v>
      </c>
      <c r="D319" s="17" t="s">
        <v>0</v>
      </c>
      <c r="E319" s="27">
        <f>E320</f>
        <v>60965.1</v>
      </c>
      <c r="F319" s="27">
        <f>F320</f>
        <v>60965.1</v>
      </c>
      <c r="G319" s="23">
        <f t="shared" si="21"/>
        <v>100</v>
      </c>
      <c r="H319" s="53">
        <f t="shared" si="22"/>
        <v>0</v>
      </c>
    </row>
    <row r="320" spans="1:8" ht="63" x14ac:dyDescent="0.25">
      <c r="A320" s="17" t="s">
        <v>17</v>
      </c>
      <c r="B320" s="20" t="s">
        <v>197</v>
      </c>
      <c r="C320" s="21" t="s">
        <v>200</v>
      </c>
      <c r="D320" s="17" t="s">
        <v>18</v>
      </c>
      <c r="E320" s="27">
        <f>E321</f>
        <v>60965.1</v>
      </c>
      <c r="F320" s="27">
        <f>F321</f>
        <v>60965.1</v>
      </c>
      <c r="G320" s="23">
        <f t="shared" si="21"/>
        <v>100</v>
      </c>
      <c r="H320" s="53">
        <f t="shared" si="22"/>
        <v>0</v>
      </c>
    </row>
    <row r="321" spans="1:8" ht="31.5" x14ac:dyDescent="0.25">
      <c r="A321" s="17" t="s">
        <v>19</v>
      </c>
      <c r="B321" s="20" t="s">
        <v>197</v>
      </c>
      <c r="C321" s="21" t="s">
        <v>200</v>
      </c>
      <c r="D321" s="17" t="s">
        <v>20</v>
      </c>
      <c r="E321" s="27">
        <v>60965.1</v>
      </c>
      <c r="F321" s="27">
        <v>60965.1</v>
      </c>
      <c r="G321" s="23">
        <f t="shared" si="21"/>
        <v>100</v>
      </c>
      <c r="H321" s="53">
        <f t="shared" si="22"/>
        <v>0</v>
      </c>
    </row>
    <row r="322" spans="1:8" ht="78.75" x14ac:dyDescent="0.25">
      <c r="A322" s="28" t="s">
        <v>601</v>
      </c>
      <c r="B322" s="29" t="s">
        <v>197</v>
      </c>
      <c r="C322" s="30" t="s">
        <v>62</v>
      </c>
      <c r="D322" s="31" t="s">
        <v>0</v>
      </c>
      <c r="E322" s="27">
        <f>E323+E325</f>
        <v>52419.4</v>
      </c>
      <c r="F322" s="27">
        <f>F323+F325</f>
        <v>49963.323470000003</v>
      </c>
      <c r="G322" s="32">
        <f t="shared" si="21"/>
        <v>95.314565733297215</v>
      </c>
      <c r="H322" s="58">
        <f t="shared" si="22"/>
        <v>-2456.0765299999985</v>
      </c>
    </row>
    <row r="323" spans="1:8" ht="47.25" x14ac:dyDescent="0.25">
      <c r="A323" s="28" t="s">
        <v>28</v>
      </c>
      <c r="B323" s="29" t="s">
        <v>197</v>
      </c>
      <c r="C323" s="30" t="s">
        <v>62</v>
      </c>
      <c r="D323" s="28" t="s">
        <v>29</v>
      </c>
      <c r="E323" s="27">
        <f>E324</f>
        <v>23358</v>
      </c>
      <c r="F323" s="27">
        <f>F324</f>
        <v>20901.923470000002</v>
      </c>
      <c r="G323" s="32">
        <f t="shared" si="21"/>
        <v>89.485073508005826</v>
      </c>
      <c r="H323" s="58">
        <f t="shared" si="22"/>
        <v>-2456.0765299999985</v>
      </c>
    </row>
    <row r="324" spans="1:8" ht="63" x14ac:dyDescent="0.25">
      <c r="A324" s="28" t="s">
        <v>30</v>
      </c>
      <c r="B324" s="29" t="s">
        <v>197</v>
      </c>
      <c r="C324" s="30" t="s">
        <v>62</v>
      </c>
      <c r="D324" s="28" t="s">
        <v>31</v>
      </c>
      <c r="E324" s="27">
        <v>23358</v>
      </c>
      <c r="F324" s="27">
        <v>20901.923470000002</v>
      </c>
      <c r="G324" s="32">
        <f t="shared" si="21"/>
        <v>89.485073508005826</v>
      </c>
      <c r="H324" s="58">
        <f t="shared" si="22"/>
        <v>-2456.0765299999985</v>
      </c>
    </row>
    <row r="325" spans="1:8" ht="63" x14ac:dyDescent="0.25">
      <c r="A325" s="28" t="s">
        <v>17</v>
      </c>
      <c r="B325" s="29" t="s">
        <v>197</v>
      </c>
      <c r="C325" s="30" t="s">
        <v>62</v>
      </c>
      <c r="D325" s="28" t="s">
        <v>18</v>
      </c>
      <c r="E325" s="27">
        <f>E326</f>
        <v>29061.4</v>
      </c>
      <c r="F325" s="27">
        <f>F326</f>
        <v>29061.4</v>
      </c>
      <c r="G325" s="32">
        <f t="shared" si="21"/>
        <v>100</v>
      </c>
      <c r="H325" s="58">
        <f t="shared" si="22"/>
        <v>0</v>
      </c>
    </row>
    <row r="326" spans="1:8" ht="33.75" customHeight="1" x14ac:dyDescent="0.25">
      <c r="A326" s="28" t="s">
        <v>19</v>
      </c>
      <c r="B326" s="29" t="s">
        <v>197</v>
      </c>
      <c r="C326" s="30" t="s">
        <v>62</v>
      </c>
      <c r="D326" s="28" t="s">
        <v>20</v>
      </c>
      <c r="E326" s="27">
        <v>29061.4</v>
      </c>
      <c r="F326" s="27">
        <v>29061.4</v>
      </c>
      <c r="G326" s="32">
        <f t="shared" si="21"/>
        <v>100</v>
      </c>
      <c r="H326" s="58">
        <f t="shared" si="22"/>
        <v>0</v>
      </c>
    </row>
    <row r="327" spans="1:8" ht="94.5" x14ac:dyDescent="0.25">
      <c r="A327" s="28" t="s">
        <v>602</v>
      </c>
      <c r="B327" s="29" t="s">
        <v>197</v>
      </c>
      <c r="C327" s="30" t="s">
        <v>603</v>
      </c>
      <c r="D327" s="31" t="s">
        <v>0</v>
      </c>
      <c r="E327" s="27">
        <f>E328</f>
        <v>721605.3</v>
      </c>
      <c r="F327" s="27">
        <f>F328</f>
        <v>721605.2831</v>
      </c>
      <c r="G327" s="32">
        <f t="shared" si="21"/>
        <v>99.999997657999458</v>
      </c>
      <c r="H327" s="58">
        <f t="shared" si="22"/>
        <v>-1.6900000046007335E-2</v>
      </c>
    </row>
    <row r="328" spans="1:8" ht="47.25" x14ac:dyDescent="0.25">
      <c r="A328" s="28" t="s">
        <v>49</v>
      </c>
      <c r="B328" s="29" t="s">
        <v>197</v>
      </c>
      <c r="C328" s="30" t="s">
        <v>603</v>
      </c>
      <c r="D328" s="28" t="s">
        <v>50</v>
      </c>
      <c r="E328" s="27">
        <f>E329</f>
        <v>721605.3</v>
      </c>
      <c r="F328" s="27">
        <f>F329</f>
        <v>721605.2831</v>
      </c>
      <c r="G328" s="32">
        <f t="shared" si="21"/>
        <v>99.999997657999458</v>
      </c>
      <c r="H328" s="58">
        <f t="shared" si="22"/>
        <v>-1.6900000046007335E-2</v>
      </c>
    </row>
    <row r="329" spans="1:8" ht="21" customHeight="1" x14ac:dyDescent="0.25">
      <c r="A329" s="28" t="s">
        <v>51</v>
      </c>
      <c r="B329" s="29" t="s">
        <v>197</v>
      </c>
      <c r="C329" s="30" t="s">
        <v>603</v>
      </c>
      <c r="D329" s="28" t="s">
        <v>52</v>
      </c>
      <c r="E329" s="27">
        <v>721605.3</v>
      </c>
      <c r="F329" s="27">
        <v>721605.2831</v>
      </c>
      <c r="G329" s="32">
        <f t="shared" si="21"/>
        <v>99.999997657999458</v>
      </c>
      <c r="H329" s="58">
        <f t="shared" si="22"/>
        <v>-1.6900000046007335E-2</v>
      </c>
    </row>
    <row r="330" spans="1:8" ht="63" x14ac:dyDescent="0.25">
      <c r="A330" s="17" t="s">
        <v>201</v>
      </c>
      <c r="B330" s="20" t="s">
        <v>197</v>
      </c>
      <c r="C330" s="21" t="s">
        <v>202</v>
      </c>
      <c r="D330" s="17" t="s">
        <v>0</v>
      </c>
      <c r="E330" s="27">
        <f>E331</f>
        <v>1885.7</v>
      </c>
      <c r="F330" s="27">
        <f>F331</f>
        <v>1885.6</v>
      </c>
      <c r="G330" s="23">
        <f t="shared" si="21"/>
        <v>99.994696929522192</v>
      </c>
      <c r="H330" s="53">
        <f t="shared" si="22"/>
        <v>-0.10000000000013642</v>
      </c>
    </row>
    <row r="331" spans="1:8" ht="63" x14ac:dyDescent="0.25">
      <c r="A331" s="17" t="s">
        <v>17</v>
      </c>
      <c r="B331" s="20" t="s">
        <v>197</v>
      </c>
      <c r="C331" s="21" t="s">
        <v>202</v>
      </c>
      <c r="D331" s="17" t="s">
        <v>18</v>
      </c>
      <c r="E331" s="27">
        <f>E332</f>
        <v>1885.7</v>
      </c>
      <c r="F331" s="27">
        <f>F332</f>
        <v>1885.6</v>
      </c>
      <c r="G331" s="23">
        <f t="shared" si="21"/>
        <v>99.994696929522192</v>
      </c>
      <c r="H331" s="53">
        <f t="shared" si="22"/>
        <v>-0.10000000000013642</v>
      </c>
    </row>
    <row r="332" spans="1:8" ht="31.5" x14ac:dyDescent="0.25">
      <c r="A332" s="17" t="s">
        <v>19</v>
      </c>
      <c r="B332" s="20" t="s">
        <v>197</v>
      </c>
      <c r="C332" s="21" t="s">
        <v>202</v>
      </c>
      <c r="D332" s="17" t="s">
        <v>20</v>
      </c>
      <c r="E332" s="27">
        <v>1885.7</v>
      </c>
      <c r="F332" s="27">
        <v>1885.6</v>
      </c>
      <c r="G332" s="23">
        <f t="shared" si="21"/>
        <v>99.994696929522192</v>
      </c>
      <c r="H332" s="53">
        <f t="shared" si="22"/>
        <v>-0.10000000000013642</v>
      </c>
    </row>
    <row r="333" spans="1:8" ht="78.75" x14ac:dyDescent="0.25">
      <c r="A333" s="28" t="s">
        <v>604</v>
      </c>
      <c r="B333" s="29" t="s">
        <v>197</v>
      </c>
      <c r="C333" s="30" t="s">
        <v>64</v>
      </c>
      <c r="D333" s="31" t="s">
        <v>0</v>
      </c>
      <c r="E333" s="27">
        <f>E334+E336</f>
        <v>1655.3</v>
      </c>
      <c r="F333" s="27">
        <f>F334+F336</f>
        <v>1649.23065</v>
      </c>
      <c r="G333" s="32">
        <f t="shared" si="21"/>
        <v>99.633338367667491</v>
      </c>
      <c r="H333" s="58">
        <f t="shared" si="22"/>
        <v>-6.0693499999999858</v>
      </c>
    </row>
    <row r="334" spans="1:8" ht="47.25" x14ac:dyDescent="0.25">
      <c r="A334" s="28" t="s">
        <v>28</v>
      </c>
      <c r="B334" s="29" t="s">
        <v>197</v>
      </c>
      <c r="C334" s="30" t="s">
        <v>64</v>
      </c>
      <c r="D334" s="28" t="s">
        <v>29</v>
      </c>
      <c r="E334" s="27">
        <f>E335</f>
        <v>756.4</v>
      </c>
      <c r="F334" s="27">
        <f>F335</f>
        <v>750.39792999999997</v>
      </c>
      <c r="G334" s="32">
        <f t="shared" si="21"/>
        <v>99.206495240613435</v>
      </c>
      <c r="H334" s="58">
        <f t="shared" si="22"/>
        <v>-6.0020700000000033</v>
      </c>
    </row>
    <row r="335" spans="1:8" ht="63" x14ac:dyDescent="0.25">
      <c r="A335" s="28" t="s">
        <v>30</v>
      </c>
      <c r="B335" s="29" t="s">
        <v>197</v>
      </c>
      <c r="C335" s="30" t="s">
        <v>64</v>
      </c>
      <c r="D335" s="28" t="s">
        <v>31</v>
      </c>
      <c r="E335" s="27">
        <v>756.4</v>
      </c>
      <c r="F335" s="27">
        <v>750.39792999999997</v>
      </c>
      <c r="G335" s="32">
        <f t="shared" si="21"/>
        <v>99.206495240613435</v>
      </c>
      <c r="H335" s="58">
        <f t="shared" si="22"/>
        <v>-6.0020700000000033</v>
      </c>
    </row>
    <row r="336" spans="1:8" ht="63" x14ac:dyDescent="0.25">
      <c r="A336" s="28" t="s">
        <v>17</v>
      </c>
      <c r="B336" s="29" t="s">
        <v>197</v>
      </c>
      <c r="C336" s="30" t="s">
        <v>64</v>
      </c>
      <c r="D336" s="28" t="s">
        <v>18</v>
      </c>
      <c r="E336" s="27">
        <f>E337</f>
        <v>898.9</v>
      </c>
      <c r="F336" s="27">
        <f>F337</f>
        <v>898.83271999999999</v>
      </c>
      <c r="G336" s="32">
        <f t="shared" si="21"/>
        <v>99.992515296473471</v>
      </c>
      <c r="H336" s="58">
        <f t="shared" si="22"/>
        <v>-6.7279999999982465E-2</v>
      </c>
    </row>
    <row r="337" spans="1:8" ht="36" customHeight="1" x14ac:dyDescent="0.25">
      <c r="A337" s="28" t="s">
        <v>19</v>
      </c>
      <c r="B337" s="29" t="s">
        <v>197</v>
      </c>
      <c r="C337" s="30" t="s">
        <v>64</v>
      </c>
      <c r="D337" s="28" t="s">
        <v>20</v>
      </c>
      <c r="E337" s="27">
        <v>898.9</v>
      </c>
      <c r="F337" s="27">
        <v>898.83271999999999</v>
      </c>
      <c r="G337" s="32">
        <f t="shared" si="21"/>
        <v>99.992515296473471</v>
      </c>
      <c r="H337" s="58">
        <f t="shared" si="22"/>
        <v>-6.7279999999982465E-2</v>
      </c>
    </row>
    <row r="338" spans="1:8" ht="94.5" x14ac:dyDescent="0.25">
      <c r="A338" s="28" t="s">
        <v>605</v>
      </c>
      <c r="B338" s="29" t="s">
        <v>197</v>
      </c>
      <c r="C338" s="30" t="s">
        <v>606</v>
      </c>
      <c r="D338" s="31" t="s">
        <v>0</v>
      </c>
      <c r="E338" s="27">
        <f>E339</f>
        <v>22317.8</v>
      </c>
      <c r="F338" s="27">
        <f>F339</f>
        <v>22317.688190000001</v>
      </c>
      <c r="G338" s="32">
        <f t="shared" si="21"/>
        <v>99.999499009759035</v>
      </c>
      <c r="H338" s="58">
        <f t="shared" si="22"/>
        <v>-0.11180999999851338</v>
      </c>
    </row>
    <row r="339" spans="1:8" ht="47.25" x14ac:dyDescent="0.25">
      <c r="A339" s="28" t="s">
        <v>49</v>
      </c>
      <c r="B339" s="29" t="s">
        <v>197</v>
      </c>
      <c r="C339" s="30" t="s">
        <v>606</v>
      </c>
      <c r="D339" s="28" t="s">
        <v>50</v>
      </c>
      <c r="E339" s="27">
        <f>E340</f>
        <v>22317.8</v>
      </c>
      <c r="F339" s="27">
        <f>F340</f>
        <v>22317.688190000001</v>
      </c>
      <c r="G339" s="32">
        <f t="shared" si="21"/>
        <v>99.999499009759035</v>
      </c>
      <c r="H339" s="58">
        <f t="shared" si="22"/>
        <v>-0.11180999999851338</v>
      </c>
    </row>
    <row r="340" spans="1:8" ht="21" customHeight="1" x14ac:dyDescent="0.25">
      <c r="A340" s="28" t="s">
        <v>51</v>
      </c>
      <c r="B340" s="29" t="s">
        <v>197</v>
      </c>
      <c r="C340" s="30" t="s">
        <v>606</v>
      </c>
      <c r="D340" s="28" t="s">
        <v>52</v>
      </c>
      <c r="E340" s="27">
        <v>22317.8</v>
      </c>
      <c r="F340" s="27">
        <v>22317.688190000001</v>
      </c>
      <c r="G340" s="32">
        <f t="shared" ref="G340:G341" si="26">F340/E340*100</f>
        <v>99.999499009759035</v>
      </c>
      <c r="H340" s="58">
        <f t="shared" ref="H340:H341" si="27">F340-E340</f>
        <v>-0.11180999999851338</v>
      </c>
    </row>
    <row r="341" spans="1:8" ht="65.25" customHeight="1" x14ac:dyDescent="0.25">
      <c r="A341" s="40" t="s">
        <v>610</v>
      </c>
      <c r="B341" s="41" t="s">
        <v>611</v>
      </c>
      <c r="C341" s="42" t="s">
        <v>12</v>
      </c>
      <c r="D341" s="43" t="s">
        <v>0</v>
      </c>
      <c r="E341" s="37">
        <f>E342</f>
        <v>50</v>
      </c>
      <c r="F341" s="37">
        <f t="shared" ref="F341" si="28">F342</f>
        <v>50</v>
      </c>
      <c r="G341" s="44">
        <f t="shared" si="26"/>
        <v>100</v>
      </c>
      <c r="H341" s="60">
        <f t="shared" si="27"/>
        <v>0</v>
      </c>
    </row>
    <row r="342" spans="1:8" ht="78.75" x14ac:dyDescent="0.25">
      <c r="A342" s="28" t="s">
        <v>607</v>
      </c>
      <c r="B342" s="29" t="s">
        <v>608</v>
      </c>
      <c r="C342" s="30" t="s">
        <v>12</v>
      </c>
      <c r="D342" s="31" t="s">
        <v>0</v>
      </c>
      <c r="E342" s="27">
        <f t="shared" ref="E342:F344" si="29">E343</f>
        <v>50</v>
      </c>
      <c r="F342" s="27">
        <f t="shared" si="29"/>
        <v>50</v>
      </c>
      <c r="G342" s="32">
        <f t="shared" ref="G342:G345" si="30">F342/E342*100</f>
        <v>100</v>
      </c>
      <c r="H342" s="58">
        <f t="shared" ref="H342:H345" si="31">F342-E342</f>
        <v>0</v>
      </c>
    </row>
    <row r="343" spans="1:8" ht="78.75" x14ac:dyDescent="0.25">
      <c r="A343" s="28" t="s">
        <v>609</v>
      </c>
      <c r="B343" s="29" t="s">
        <v>608</v>
      </c>
      <c r="C343" s="30" t="s">
        <v>45</v>
      </c>
      <c r="D343" s="31" t="s">
        <v>0</v>
      </c>
      <c r="E343" s="27">
        <f t="shared" si="29"/>
        <v>50</v>
      </c>
      <c r="F343" s="27">
        <f t="shared" si="29"/>
        <v>50</v>
      </c>
      <c r="G343" s="32">
        <f t="shared" si="30"/>
        <v>100</v>
      </c>
      <c r="H343" s="58">
        <f t="shared" si="31"/>
        <v>0</v>
      </c>
    </row>
    <row r="344" spans="1:8" ht="47.25" x14ac:dyDescent="0.25">
      <c r="A344" s="28" t="s">
        <v>28</v>
      </c>
      <c r="B344" s="29" t="s">
        <v>608</v>
      </c>
      <c r="C344" s="30" t="s">
        <v>45</v>
      </c>
      <c r="D344" s="28" t="s">
        <v>29</v>
      </c>
      <c r="E344" s="27">
        <f t="shared" si="29"/>
        <v>50</v>
      </c>
      <c r="F344" s="27">
        <f t="shared" si="29"/>
        <v>50</v>
      </c>
      <c r="G344" s="32">
        <f t="shared" si="30"/>
        <v>100</v>
      </c>
      <c r="H344" s="58">
        <f t="shared" si="31"/>
        <v>0</v>
      </c>
    </row>
    <row r="345" spans="1:8" ht="63" x14ac:dyDescent="0.25">
      <c r="A345" s="28" t="s">
        <v>30</v>
      </c>
      <c r="B345" s="29" t="s">
        <v>608</v>
      </c>
      <c r="C345" s="30" t="s">
        <v>45</v>
      </c>
      <c r="D345" s="28" t="s">
        <v>31</v>
      </c>
      <c r="E345" s="27">
        <v>50</v>
      </c>
      <c r="F345" s="27">
        <v>50</v>
      </c>
      <c r="G345" s="32">
        <f t="shared" si="30"/>
        <v>100</v>
      </c>
      <c r="H345" s="58">
        <f t="shared" si="31"/>
        <v>0</v>
      </c>
    </row>
    <row r="346" spans="1:8" ht="63" x14ac:dyDescent="0.25">
      <c r="A346" s="14" t="s">
        <v>203</v>
      </c>
      <c r="B346" s="15" t="s">
        <v>204</v>
      </c>
      <c r="C346" s="16" t="s">
        <v>12</v>
      </c>
      <c r="D346" s="17" t="s">
        <v>0</v>
      </c>
      <c r="E346" s="37">
        <f>E347+E368+E436+E451+E491+E500+E507+E511+E520+E525+E516</f>
        <v>1991513</v>
      </c>
      <c r="F346" s="37">
        <f>F347+F368+F436+F451+F491+F500+F507+F511+F520+F525+F516</f>
        <v>1970588.65225</v>
      </c>
      <c r="G346" s="19">
        <f t="shared" ref="G346:G386" si="32">F346/E346*100</f>
        <v>98.949324069187611</v>
      </c>
      <c r="H346" s="54">
        <f t="shared" ref="H346:H386" si="33">F346-E346</f>
        <v>-20924.347749999957</v>
      </c>
    </row>
    <row r="347" spans="1:8" ht="31.5" x14ac:dyDescent="0.25">
      <c r="A347" s="17" t="s">
        <v>205</v>
      </c>
      <c r="B347" s="20" t="s">
        <v>206</v>
      </c>
      <c r="C347" s="21" t="s">
        <v>12</v>
      </c>
      <c r="D347" s="17" t="s">
        <v>0</v>
      </c>
      <c r="E347" s="27">
        <f>E348+E352+E355+E358+E362+E365</f>
        <v>707322.5</v>
      </c>
      <c r="F347" s="27">
        <f>F348+F352+F355+F358+F362+F365</f>
        <v>706528.77977999998</v>
      </c>
      <c r="G347" s="23">
        <f t="shared" si="32"/>
        <v>99.887785243647699</v>
      </c>
      <c r="H347" s="53">
        <f t="shared" si="33"/>
        <v>-793.72022000001743</v>
      </c>
    </row>
    <row r="348" spans="1:8" ht="31.5" x14ac:dyDescent="0.25">
      <c r="A348" s="17" t="s">
        <v>207</v>
      </c>
      <c r="B348" s="20" t="s">
        <v>206</v>
      </c>
      <c r="C348" s="21" t="s">
        <v>16</v>
      </c>
      <c r="D348" s="17" t="s">
        <v>0</v>
      </c>
      <c r="E348" s="27">
        <f>E349</f>
        <v>192977.9</v>
      </c>
      <c r="F348" s="27">
        <f>F349</f>
        <v>192977.47417</v>
      </c>
      <c r="G348" s="23">
        <f t="shared" si="32"/>
        <v>99.999779337426716</v>
      </c>
      <c r="H348" s="53">
        <f t="shared" si="33"/>
        <v>-0.42582999999285676</v>
      </c>
    </row>
    <row r="349" spans="1:8" ht="63" x14ac:dyDescent="0.25">
      <c r="A349" s="17" t="s">
        <v>17</v>
      </c>
      <c r="B349" s="20" t="s">
        <v>206</v>
      </c>
      <c r="C349" s="21" t="s">
        <v>16</v>
      </c>
      <c r="D349" s="17" t="s">
        <v>18</v>
      </c>
      <c r="E349" s="27">
        <f>E350+E351</f>
        <v>192977.9</v>
      </c>
      <c r="F349" s="27">
        <f>F350+F351</f>
        <v>192977.47417</v>
      </c>
      <c r="G349" s="23">
        <f t="shared" si="32"/>
        <v>99.999779337426716</v>
      </c>
      <c r="H349" s="53">
        <f t="shared" si="33"/>
        <v>-0.42582999999285676</v>
      </c>
    </row>
    <row r="350" spans="1:8" ht="31.5" x14ac:dyDescent="0.25">
      <c r="A350" s="17" t="s">
        <v>19</v>
      </c>
      <c r="B350" s="20" t="s">
        <v>206</v>
      </c>
      <c r="C350" s="21" t="s">
        <v>16</v>
      </c>
      <c r="D350" s="17" t="s">
        <v>20</v>
      </c>
      <c r="E350" s="27">
        <f>151906.6-340.2</f>
        <v>151566.39999999999</v>
      </c>
      <c r="F350" s="27">
        <v>151566.03077000001</v>
      </c>
      <c r="G350" s="23">
        <f t="shared" si="32"/>
        <v>99.999756390598463</v>
      </c>
      <c r="H350" s="53">
        <f t="shared" si="33"/>
        <v>-0.36922999998205341</v>
      </c>
    </row>
    <row r="351" spans="1:8" ht="31.5" x14ac:dyDescent="0.25">
      <c r="A351" s="17" t="s">
        <v>208</v>
      </c>
      <c r="B351" s="20" t="s">
        <v>206</v>
      </c>
      <c r="C351" s="21" t="s">
        <v>16</v>
      </c>
      <c r="D351" s="17" t="s">
        <v>209</v>
      </c>
      <c r="E351" s="27">
        <v>41411.5</v>
      </c>
      <c r="F351" s="27">
        <v>41411.443399999996</v>
      </c>
      <c r="G351" s="23">
        <f t="shared" si="32"/>
        <v>99.999863322989981</v>
      </c>
      <c r="H351" s="53">
        <f t="shared" si="33"/>
        <v>-5.6600000003527384E-2</v>
      </c>
    </row>
    <row r="352" spans="1:8" ht="31.5" x14ac:dyDescent="0.25">
      <c r="A352" s="17" t="s">
        <v>210</v>
      </c>
      <c r="B352" s="20" t="s">
        <v>206</v>
      </c>
      <c r="C352" s="21" t="s">
        <v>211</v>
      </c>
      <c r="D352" s="17" t="s">
        <v>0</v>
      </c>
      <c r="E352" s="27">
        <f>E353</f>
        <v>1950</v>
      </c>
      <c r="F352" s="27">
        <f>F353</f>
        <v>1950</v>
      </c>
      <c r="G352" s="23">
        <f t="shared" si="32"/>
        <v>100</v>
      </c>
      <c r="H352" s="53">
        <f t="shared" si="33"/>
        <v>0</v>
      </c>
    </row>
    <row r="353" spans="1:8" ht="63" x14ac:dyDescent="0.25">
      <c r="A353" s="17" t="s">
        <v>17</v>
      </c>
      <c r="B353" s="20" t="s">
        <v>206</v>
      </c>
      <c r="C353" s="21" t="s">
        <v>211</v>
      </c>
      <c r="D353" s="17" t="s">
        <v>18</v>
      </c>
      <c r="E353" s="27">
        <f>E354</f>
        <v>1950</v>
      </c>
      <c r="F353" s="27">
        <f>F354</f>
        <v>1950</v>
      </c>
      <c r="G353" s="23">
        <f t="shared" si="32"/>
        <v>100</v>
      </c>
      <c r="H353" s="53">
        <f t="shared" si="33"/>
        <v>0</v>
      </c>
    </row>
    <row r="354" spans="1:8" ht="31.5" x14ac:dyDescent="0.25">
      <c r="A354" s="17" t="s">
        <v>19</v>
      </c>
      <c r="B354" s="20" t="s">
        <v>206</v>
      </c>
      <c r="C354" s="21" t="s">
        <v>211</v>
      </c>
      <c r="D354" s="17" t="s">
        <v>20</v>
      </c>
      <c r="E354" s="27">
        <v>1950</v>
      </c>
      <c r="F354" s="27">
        <v>1950</v>
      </c>
      <c r="G354" s="23">
        <f t="shared" si="32"/>
        <v>100</v>
      </c>
      <c r="H354" s="53">
        <f t="shared" si="33"/>
        <v>0</v>
      </c>
    </row>
    <row r="355" spans="1:8" ht="31.5" x14ac:dyDescent="0.25">
      <c r="A355" s="17" t="s">
        <v>212</v>
      </c>
      <c r="B355" s="20" t="s">
        <v>206</v>
      </c>
      <c r="C355" s="21" t="s">
        <v>45</v>
      </c>
      <c r="D355" s="17" t="s">
        <v>0</v>
      </c>
      <c r="E355" s="27">
        <f>E356</f>
        <v>1767.9</v>
      </c>
      <c r="F355" s="27">
        <f>F356</f>
        <v>1767.7004099999999</v>
      </c>
      <c r="G355" s="23">
        <f t="shared" si="32"/>
        <v>99.988710334294922</v>
      </c>
      <c r="H355" s="53">
        <f t="shared" si="33"/>
        <v>-0.19959000000017113</v>
      </c>
    </row>
    <row r="356" spans="1:8" ht="63" x14ac:dyDescent="0.25">
      <c r="A356" s="17" t="s">
        <v>17</v>
      </c>
      <c r="B356" s="20" t="s">
        <v>206</v>
      </c>
      <c r="C356" s="21" t="s">
        <v>45</v>
      </c>
      <c r="D356" s="17" t="s">
        <v>18</v>
      </c>
      <c r="E356" s="27">
        <f>E357</f>
        <v>1767.9</v>
      </c>
      <c r="F356" s="27">
        <f>F357</f>
        <v>1767.7004099999999</v>
      </c>
      <c r="G356" s="23">
        <f t="shared" si="32"/>
        <v>99.988710334294922</v>
      </c>
      <c r="H356" s="53">
        <f t="shared" si="33"/>
        <v>-0.19959000000017113</v>
      </c>
    </row>
    <row r="357" spans="1:8" ht="31.5" x14ac:dyDescent="0.25">
      <c r="A357" s="17" t="s">
        <v>19</v>
      </c>
      <c r="B357" s="20" t="s">
        <v>206</v>
      </c>
      <c r="C357" s="21" t="s">
        <v>45</v>
      </c>
      <c r="D357" s="17" t="s">
        <v>20</v>
      </c>
      <c r="E357" s="27">
        <f>1427.7+340.2</f>
        <v>1767.9</v>
      </c>
      <c r="F357" s="27">
        <v>1767.7004099999999</v>
      </c>
      <c r="G357" s="23">
        <f t="shared" si="32"/>
        <v>99.988710334294922</v>
      </c>
      <c r="H357" s="53">
        <f t="shared" si="33"/>
        <v>-0.19959000000017113</v>
      </c>
    </row>
    <row r="358" spans="1:8" ht="110.25" x14ac:dyDescent="0.25">
      <c r="A358" s="17" t="s">
        <v>214</v>
      </c>
      <c r="B358" s="20" t="s">
        <v>206</v>
      </c>
      <c r="C358" s="21" t="s">
        <v>215</v>
      </c>
      <c r="D358" s="17" t="s">
        <v>0</v>
      </c>
      <c r="E358" s="27">
        <f>E359</f>
        <v>500857.3</v>
      </c>
      <c r="F358" s="27">
        <f>F359</f>
        <v>500857.3</v>
      </c>
      <c r="G358" s="23">
        <f t="shared" si="32"/>
        <v>100</v>
      </c>
      <c r="H358" s="53">
        <f t="shared" si="33"/>
        <v>0</v>
      </c>
    </row>
    <row r="359" spans="1:8" ht="63" x14ac:dyDescent="0.25">
      <c r="A359" s="17" t="s">
        <v>17</v>
      </c>
      <c r="B359" s="20" t="s">
        <v>206</v>
      </c>
      <c r="C359" s="21" t="s">
        <v>215</v>
      </c>
      <c r="D359" s="17" t="s">
        <v>18</v>
      </c>
      <c r="E359" s="27">
        <f>E360+E361</f>
        <v>500857.3</v>
      </c>
      <c r="F359" s="27">
        <f>F360+F361</f>
        <v>500857.3</v>
      </c>
      <c r="G359" s="23">
        <f t="shared" si="32"/>
        <v>100</v>
      </c>
      <c r="H359" s="53">
        <f t="shared" si="33"/>
        <v>0</v>
      </c>
    </row>
    <row r="360" spans="1:8" ht="31.5" x14ac:dyDescent="0.25">
      <c r="A360" s="17" t="s">
        <v>19</v>
      </c>
      <c r="B360" s="20" t="s">
        <v>206</v>
      </c>
      <c r="C360" s="21" t="s">
        <v>215</v>
      </c>
      <c r="D360" s="17" t="s">
        <v>20</v>
      </c>
      <c r="E360" s="27">
        <v>420217</v>
      </c>
      <c r="F360" s="27">
        <v>420217</v>
      </c>
      <c r="G360" s="23">
        <f t="shared" si="32"/>
        <v>100</v>
      </c>
      <c r="H360" s="53">
        <f t="shared" si="33"/>
        <v>0</v>
      </c>
    </row>
    <row r="361" spans="1:8" ht="31.5" x14ac:dyDescent="0.25">
      <c r="A361" s="17" t="s">
        <v>208</v>
      </c>
      <c r="B361" s="20" t="s">
        <v>206</v>
      </c>
      <c r="C361" s="21" t="s">
        <v>215</v>
      </c>
      <c r="D361" s="17" t="s">
        <v>209</v>
      </c>
      <c r="E361" s="27">
        <v>80640.3</v>
      </c>
      <c r="F361" s="27">
        <v>80640.3</v>
      </c>
      <c r="G361" s="23">
        <f t="shared" si="32"/>
        <v>100</v>
      </c>
      <c r="H361" s="53">
        <f t="shared" si="33"/>
        <v>0</v>
      </c>
    </row>
    <row r="362" spans="1:8" ht="47.25" x14ac:dyDescent="0.25">
      <c r="A362" s="17" t="s">
        <v>216</v>
      </c>
      <c r="B362" s="20" t="s">
        <v>206</v>
      </c>
      <c r="C362" s="21" t="s">
        <v>217</v>
      </c>
      <c r="D362" s="17" t="s">
        <v>0</v>
      </c>
      <c r="E362" s="27">
        <f>E363</f>
        <v>9474.5</v>
      </c>
      <c r="F362" s="27">
        <f>F363</f>
        <v>8707.0160400000004</v>
      </c>
      <c r="G362" s="23">
        <f t="shared" si="32"/>
        <v>91.899477967175059</v>
      </c>
      <c r="H362" s="53">
        <f t="shared" si="33"/>
        <v>-767.48395999999957</v>
      </c>
    </row>
    <row r="363" spans="1:8" ht="47.25" x14ac:dyDescent="0.25">
      <c r="A363" s="28" t="s">
        <v>28</v>
      </c>
      <c r="B363" s="20" t="s">
        <v>206</v>
      </c>
      <c r="C363" s="21" t="s">
        <v>217</v>
      </c>
      <c r="D363" s="17">
        <v>200</v>
      </c>
      <c r="E363" s="27">
        <f>E364</f>
        <v>9474.5</v>
      </c>
      <c r="F363" s="27">
        <f>F364</f>
        <v>8707.0160400000004</v>
      </c>
      <c r="G363" s="23">
        <f t="shared" si="32"/>
        <v>91.899477967175059</v>
      </c>
      <c r="H363" s="53">
        <f t="shared" si="33"/>
        <v>-767.48395999999957</v>
      </c>
    </row>
    <row r="364" spans="1:8" ht="63" x14ac:dyDescent="0.25">
      <c r="A364" s="28" t="s">
        <v>30</v>
      </c>
      <c r="B364" s="20" t="s">
        <v>206</v>
      </c>
      <c r="C364" s="21" t="s">
        <v>217</v>
      </c>
      <c r="D364" s="17">
        <v>240</v>
      </c>
      <c r="E364" s="27">
        <v>9474.5</v>
      </c>
      <c r="F364" s="27">
        <v>8707.0160400000004</v>
      </c>
      <c r="G364" s="23">
        <f t="shared" si="32"/>
        <v>91.899477967175059</v>
      </c>
      <c r="H364" s="53">
        <f t="shared" si="33"/>
        <v>-767.48395999999957</v>
      </c>
    </row>
    <row r="365" spans="1:8" ht="63" x14ac:dyDescent="0.25">
      <c r="A365" s="17" t="s">
        <v>219</v>
      </c>
      <c r="B365" s="20" t="s">
        <v>206</v>
      </c>
      <c r="C365" s="21" t="s">
        <v>220</v>
      </c>
      <c r="D365" s="17" t="s">
        <v>0</v>
      </c>
      <c r="E365" s="27">
        <f>E366</f>
        <v>294.89999999999998</v>
      </c>
      <c r="F365" s="27">
        <f>F366</f>
        <v>269.28915999999998</v>
      </c>
      <c r="G365" s="23">
        <f t="shared" si="32"/>
        <v>91.315415395049172</v>
      </c>
      <c r="H365" s="53">
        <f t="shared" si="33"/>
        <v>-25.610839999999996</v>
      </c>
    </row>
    <row r="366" spans="1:8" ht="47.25" x14ac:dyDescent="0.25">
      <c r="A366" s="28" t="s">
        <v>28</v>
      </c>
      <c r="B366" s="20" t="s">
        <v>206</v>
      </c>
      <c r="C366" s="21" t="s">
        <v>220</v>
      </c>
      <c r="D366" s="17">
        <v>200</v>
      </c>
      <c r="E366" s="27">
        <f>E367</f>
        <v>294.89999999999998</v>
      </c>
      <c r="F366" s="27">
        <f>F367</f>
        <v>269.28915999999998</v>
      </c>
      <c r="G366" s="23">
        <f t="shared" si="32"/>
        <v>91.315415395049172</v>
      </c>
      <c r="H366" s="53">
        <f t="shared" si="33"/>
        <v>-25.610839999999996</v>
      </c>
    </row>
    <row r="367" spans="1:8" ht="63" x14ac:dyDescent="0.25">
      <c r="A367" s="28" t="s">
        <v>30</v>
      </c>
      <c r="B367" s="20" t="s">
        <v>206</v>
      </c>
      <c r="C367" s="21" t="s">
        <v>220</v>
      </c>
      <c r="D367" s="17">
        <v>240</v>
      </c>
      <c r="E367" s="27">
        <v>294.89999999999998</v>
      </c>
      <c r="F367" s="27">
        <v>269.28915999999998</v>
      </c>
      <c r="G367" s="23">
        <f t="shared" si="32"/>
        <v>91.315415395049172</v>
      </c>
      <c r="H367" s="53">
        <f t="shared" si="33"/>
        <v>-25.610839999999996</v>
      </c>
    </row>
    <row r="368" spans="1:8" ht="31.5" x14ac:dyDescent="0.25">
      <c r="A368" s="17" t="s">
        <v>221</v>
      </c>
      <c r="B368" s="20" t="s">
        <v>222</v>
      </c>
      <c r="C368" s="21" t="s">
        <v>12</v>
      </c>
      <c r="D368" s="17" t="s">
        <v>0</v>
      </c>
      <c r="E368" s="27">
        <f>E369+E377+E383+E386+E390+E393+E397+E401+E404+E409+E413+E416+E419+E423+E427+E432</f>
        <v>813773.10000000009</v>
      </c>
      <c r="F368" s="27">
        <f>F369+F377+F383+F386+F390+F393+F397+F401+F404+F409+F413+F416+F419+F423+F427+F432</f>
        <v>810444.07426000026</v>
      </c>
      <c r="G368" s="23">
        <f t="shared" si="32"/>
        <v>99.590914747612103</v>
      </c>
      <c r="H368" s="53">
        <f t="shared" si="33"/>
        <v>-3329.0257399998372</v>
      </c>
    </row>
    <row r="369" spans="1:8" ht="31.5" x14ac:dyDescent="0.25">
      <c r="A369" s="17" t="s">
        <v>223</v>
      </c>
      <c r="B369" s="20" t="s">
        <v>222</v>
      </c>
      <c r="C369" s="21" t="s">
        <v>16</v>
      </c>
      <c r="D369" s="17" t="s">
        <v>0</v>
      </c>
      <c r="E369" s="27">
        <f>E370+E372+E375</f>
        <v>149054</v>
      </c>
      <c r="F369" s="27">
        <f>F370+F372+F375</f>
        <v>148564.7003</v>
      </c>
      <c r="G369" s="23">
        <f t="shared" si="32"/>
        <v>99.671729909965507</v>
      </c>
      <c r="H369" s="53">
        <f t="shared" si="33"/>
        <v>-489.29970000000321</v>
      </c>
    </row>
    <row r="370" spans="1:8" ht="47.25" x14ac:dyDescent="0.25">
      <c r="A370" s="17" t="s">
        <v>28</v>
      </c>
      <c r="B370" s="20" t="s">
        <v>222</v>
      </c>
      <c r="C370" s="21" t="s">
        <v>16</v>
      </c>
      <c r="D370" s="17" t="s">
        <v>29</v>
      </c>
      <c r="E370" s="27">
        <f>E371</f>
        <v>400</v>
      </c>
      <c r="F370" s="27">
        <f>F371</f>
        <v>229.63200000000001</v>
      </c>
      <c r="G370" s="23">
        <f t="shared" si="32"/>
        <v>57.408000000000001</v>
      </c>
      <c r="H370" s="53">
        <f t="shared" si="33"/>
        <v>-170.36799999999999</v>
      </c>
    </row>
    <row r="371" spans="1:8" ht="63" x14ac:dyDescent="0.25">
      <c r="A371" s="17" t="s">
        <v>30</v>
      </c>
      <c r="B371" s="20" t="s">
        <v>222</v>
      </c>
      <c r="C371" s="21" t="s">
        <v>16</v>
      </c>
      <c r="D371" s="17" t="s">
        <v>31</v>
      </c>
      <c r="E371" s="27">
        <v>400</v>
      </c>
      <c r="F371" s="27">
        <v>229.63200000000001</v>
      </c>
      <c r="G371" s="23">
        <f t="shared" si="32"/>
        <v>57.408000000000001</v>
      </c>
      <c r="H371" s="53">
        <f t="shared" si="33"/>
        <v>-170.36799999999999</v>
      </c>
    </row>
    <row r="372" spans="1:8" ht="63" x14ac:dyDescent="0.25">
      <c r="A372" s="17" t="s">
        <v>17</v>
      </c>
      <c r="B372" s="20" t="s">
        <v>222</v>
      </c>
      <c r="C372" s="21" t="s">
        <v>16</v>
      </c>
      <c r="D372" s="17" t="s">
        <v>18</v>
      </c>
      <c r="E372" s="27">
        <f>E373+E374</f>
        <v>148254</v>
      </c>
      <c r="F372" s="27">
        <f>F373+F374</f>
        <v>148253.6213</v>
      </c>
      <c r="G372" s="23">
        <f t="shared" si="32"/>
        <v>99.999744560011877</v>
      </c>
      <c r="H372" s="53">
        <f t="shared" si="33"/>
        <v>-0.37870000000111759</v>
      </c>
    </row>
    <row r="373" spans="1:8" ht="31.5" x14ac:dyDescent="0.25">
      <c r="A373" s="17" t="s">
        <v>19</v>
      </c>
      <c r="B373" s="20" t="s">
        <v>222</v>
      </c>
      <c r="C373" s="21" t="s">
        <v>16</v>
      </c>
      <c r="D373" s="17" t="s">
        <v>20</v>
      </c>
      <c r="E373" s="27">
        <f>802+52700.2</f>
        <v>53502.2</v>
      </c>
      <c r="F373" s="27">
        <f>802+52700</f>
        <v>53502</v>
      </c>
      <c r="G373" s="23">
        <f t="shared" si="32"/>
        <v>99.999626183596192</v>
      </c>
      <c r="H373" s="53">
        <f t="shared" si="33"/>
        <v>-0.19999999999708962</v>
      </c>
    </row>
    <row r="374" spans="1:8" ht="31.5" x14ac:dyDescent="0.25">
      <c r="A374" s="17" t="s">
        <v>208</v>
      </c>
      <c r="B374" s="20" t="s">
        <v>222</v>
      </c>
      <c r="C374" s="21" t="s">
        <v>16</v>
      </c>
      <c r="D374" s="17" t="s">
        <v>209</v>
      </c>
      <c r="E374" s="27">
        <v>94751.8</v>
      </c>
      <c r="F374" s="27">
        <v>94751.621299999999</v>
      </c>
      <c r="G374" s="23">
        <f t="shared" si="32"/>
        <v>99.99981140199975</v>
      </c>
      <c r="H374" s="53">
        <f t="shared" si="33"/>
        <v>-0.17870000000402797</v>
      </c>
    </row>
    <row r="375" spans="1:8" ht="31.5" x14ac:dyDescent="0.25">
      <c r="A375" s="17" t="s">
        <v>32</v>
      </c>
      <c r="B375" s="20" t="s">
        <v>222</v>
      </c>
      <c r="C375" s="21" t="s">
        <v>16</v>
      </c>
      <c r="D375" s="17" t="s">
        <v>33</v>
      </c>
      <c r="E375" s="27">
        <f>E376</f>
        <v>400</v>
      </c>
      <c r="F375" s="27">
        <f>F376</f>
        <v>81.447000000000003</v>
      </c>
      <c r="G375" s="23">
        <f t="shared" si="32"/>
        <v>20.361750000000001</v>
      </c>
      <c r="H375" s="53">
        <f t="shared" si="33"/>
        <v>-318.553</v>
      </c>
    </row>
    <row r="376" spans="1:8" ht="94.5" x14ac:dyDescent="0.25">
      <c r="A376" s="17" t="s">
        <v>79</v>
      </c>
      <c r="B376" s="20" t="s">
        <v>222</v>
      </c>
      <c r="C376" s="21" t="s">
        <v>16</v>
      </c>
      <c r="D376" s="17" t="s">
        <v>80</v>
      </c>
      <c r="E376" s="27">
        <v>400</v>
      </c>
      <c r="F376" s="27">
        <v>81.447000000000003</v>
      </c>
      <c r="G376" s="23">
        <f t="shared" si="32"/>
        <v>20.361750000000001</v>
      </c>
      <c r="H376" s="53">
        <f t="shared" si="33"/>
        <v>-318.553</v>
      </c>
    </row>
    <row r="377" spans="1:8" ht="47.25" x14ac:dyDescent="0.25">
      <c r="A377" s="17" t="s">
        <v>224</v>
      </c>
      <c r="B377" s="20" t="s">
        <v>222</v>
      </c>
      <c r="C377" s="21" t="s">
        <v>211</v>
      </c>
      <c r="D377" s="17" t="s">
        <v>0</v>
      </c>
      <c r="E377" s="27">
        <f>E380+E378</f>
        <v>2177.3000000000002</v>
      </c>
      <c r="F377" s="27">
        <f>F380+F378</f>
        <v>2077.1842200000001</v>
      </c>
      <c r="G377" s="23">
        <f t="shared" si="32"/>
        <v>95.401838056308264</v>
      </c>
      <c r="H377" s="53">
        <f t="shared" si="33"/>
        <v>-100.11578000000009</v>
      </c>
    </row>
    <row r="378" spans="1:8" ht="47.25" x14ac:dyDescent="0.25">
      <c r="A378" s="28" t="s">
        <v>28</v>
      </c>
      <c r="B378" s="29" t="s">
        <v>222</v>
      </c>
      <c r="C378" s="30" t="s">
        <v>211</v>
      </c>
      <c r="D378" s="28" t="s">
        <v>29</v>
      </c>
      <c r="E378" s="27">
        <f>E379</f>
        <v>100</v>
      </c>
      <c r="F378" s="27">
        <f>F379</f>
        <v>0</v>
      </c>
      <c r="G378" s="32">
        <f t="shared" si="32"/>
        <v>0</v>
      </c>
      <c r="H378" s="58">
        <f t="shared" si="33"/>
        <v>-100</v>
      </c>
    </row>
    <row r="379" spans="1:8" ht="63" x14ac:dyDescent="0.25">
      <c r="A379" s="28" t="s">
        <v>30</v>
      </c>
      <c r="B379" s="29" t="s">
        <v>222</v>
      </c>
      <c r="C379" s="30" t="s">
        <v>211</v>
      </c>
      <c r="D379" s="28" t="s">
        <v>31</v>
      </c>
      <c r="E379" s="27">
        <v>100</v>
      </c>
      <c r="F379" s="27">
        <v>0</v>
      </c>
      <c r="G379" s="32">
        <f t="shared" si="32"/>
        <v>0</v>
      </c>
      <c r="H379" s="58">
        <f t="shared" si="33"/>
        <v>-100</v>
      </c>
    </row>
    <row r="380" spans="1:8" ht="63" x14ac:dyDescent="0.25">
      <c r="A380" s="17" t="s">
        <v>17</v>
      </c>
      <c r="B380" s="20" t="s">
        <v>222</v>
      </c>
      <c r="C380" s="21" t="s">
        <v>211</v>
      </c>
      <c r="D380" s="17" t="s">
        <v>18</v>
      </c>
      <c r="E380" s="27">
        <f>E381+E382</f>
        <v>2077.3000000000002</v>
      </c>
      <c r="F380" s="27">
        <f>F381+F382</f>
        <v>2077.1842200000001</v>
      </c>
      <c r="G380" s="23">
        <f t="shared" si="32"/>
        <v>99.994426418909157</v>
      </c>
      <c r="H380" s="53">
        <f t="shared" si="33"/>
        <v>-0.11578000000008615</v>
      </c>
    </row>
    <row r="381" spans="1:8" ht="31.5" x14ac:dyDescent="0.25">
      <c r="A381" s="17" t="s">
        <v>19</v>
      </c>
      <c r="B381" s="20" t="s">
        <v>222</v>
      </c>
      <c r="C381" s="21" t="s">
        <v>211</v>
      </c>
      <c r="D381" s="17" t="s">
        <v>20</v>
      </c>
      <c r="E381" s="27">
        <v>1114.2</v>
      </c>
      <c r="F381" s="27">
        <v>1114.18</v>
      </c>
      <c r="G381" s="23">
        <f t="shared" si="32"/>
        <v>99.998204990127448</v>
      </c>
      <c r="H381" s="53">
        <f t="shared" si="33"/>
        <v>-1.999999999998181E-2</v>
      </c>
    </row>
    <row r="382" spans="1:8" ht="47.25" x14ac:dyDescent="0.25">
      <c r="A382" s="28" t="s">
        <v>208</v>
      </c>
      <c r="B382" s="29" t="s">
        <v>222</v>
      </c>
      <c r="C382" s="30" t="s">
        <v>211</v>
      </c>
      <c r="D382" s="28" t="s">
        <v>209</v>
      </c>
      <c r="E382" s="27">
        <v>963.1</v>
      </c>
      <c r="F382" s="27">
        <v>963.00422000000003</v>
      </c>
      <c r="G382" s="32">
        <f t="shared" si="32"/>
        <v>99.990055030630259</v>
      </c>
      <c r="H382" s="58">
        <f t="shared" si="33"/>
        <v>-9.577999999999065E-2</v>
      </c>
    </row>
    <row r="383" spans="1:8" ht="31.5" x14ac:dyDescent="0.25">
      <c r="A383" s="17" t="s">
        <v>225</v>
      </c>
      <c r="B383" s="20" t="s">
        <v>222</v>
      </c>
      <c r="C383" s="21" t="s">
        <v>45</v>
      </c>
      <c r="D383" s="17" t="s">
        <v>0</v>
      </c>
      <c r="E383" s="27">
        <f>E384</f>
        <v>9032.5</v>
      </c>
      <c r="F383" s="27">
        <f>F384</f>
        <v>9032.3940500000008</v>
      </c>
      <c r="G383" s="23">
        <f t="shared" si="32"/>
        <v>99.998827013562135</v>
      </c>
      <c r="H383" s="53">
        <f t="shared" si="33"/>
        <v>-0.10594999999921129</v>
      </c>
    </row>
    <row r="384" spans="1:8" ht="63" x14ac:dyDescent="0.25">
      <c r="A384" s="17" t="s">
        <v>17</v>
      </c>
      <c r="B384" s="20" t="s">
        <v>222</v>
      </c>
      <c r="C384" s="21" t="s">
        <v>45</v>
      </c>
      <c r="D384" s="17" t="s">
        <v>18</v>
      </c>
      <c r="E384" s="27">
        <f>E385</f>
        <v>9032.5</v>
      </c>
      <c r="F384" s="27">
        <f>F385</f>
        <v>9032.3940500000008</v>
      </c>
      <c r="G384" s="23">
        <f t="shared" si="32"/>
        <v>99.998827013562135</v>
      </c>
      <c r="H384" s="53">
        <f t="shared" si="33"/>
        <v>-0.10594999999921129</v>
      </c>
    </row>
    <row r="385" spans="1:8" ht="31.5" x14ac:dyDescent="0.25">
      <c r="A385" s="17" t="s">
        <v>19</v>
      </c>
      <c r="B385" s="20" t="s">
        <v>222</v>
      </c>
      <c r="C385" s="21" t="s">
        <v>45</v>
      </c>
      <c r="D385" s="17" t="s">
        <v>20</v>
      </c>
      <c r="E385" s="27">
        <v>9032.5</v>
      </c>
      <c r="F385" s="27">
        <v>9032.3940500000008</v>
      </c>
      <c r="G385" s="23">
        <f t="shared" si="32"/>
        <v>99.998827013562135</v>
      </c>
      <c r="H385" s="53">
        <f t="shared" si="33"/>
        <v>-0.10594999999921129</v>
      </c>
    </row>
    <row r="386" spans="1:8" ht="31.5" x14ac:dyDescent="0.25">
      <c r="A386" s="17" t="s">
        <v>226</v>
      </c>
      <c r="B386" s="20" t="s">
        <v>222</v>
      </c>
      <c r="C386" s="21" t="s">
        <v>227</v>
      </c>
      <c r="D386" s="17" t="s">
        <v>0</v>
      </c>
      <c r="E386" s="27">
        <f>E387</f>
        <v>6866.6</v>
      </c>
      <c r="F386" s="27">
        <f>F387</f>
        <v>6866.6</v>
      </c>
      <c r="G386" s="23">
        <f t="shared" si="32"/>
        <v>100</v>
      </c>
      <c r="H386" s="53">
        <f t="shared" si="33"/>
        <v>0</v>
      </c>
    </row>
    <row r="387" spans="1:8" ht="63" x14ac:dyDescent="0.25">
      <c r="A387" s="17" t="s">
        <v>17</v>
      </c>
      <c r="B387" s="20" t="s">
        <v>222</v>
      </c>
      <c r="C387" s="21" t="s">
        <v>227</v>
      </c>
      <c r="D387" s="17" t="s">
        <v>18</v>
      </c>
      <c r="E387" s="27">
        <f>E388+E389</f>
        <v>6866.6</v>
      </c>
      <c r="F387" s="27">
        <f>F388+F389</f>
        <v>6866.6</v>
      </c>
      <c r="G387" s="23">
        <f t="shared" ref="G387:G456" si="34">F387/E387*100</f>
        <v>100</v>
      </c>
      <c r="H387" s="53">
        <f t="shared" ref="H387:H456" si="35">F387-E387</f>
        <v>0</v>
      </c>
    </row>
    <row r="388" spans="1:8" ht="31.5" x14ac:dyDescent="0.25">
      <c r="A388" s="17" t="s">
        <v>19</v>
      </c>
      <c r="B388" s="20" t="s">
        <v>222</v>
      </c>
      <c r="C388" s="21" t="s">
        <v>227</v>
      </c>
      <c r="D388" s="17" t="s">
        <v>20</v>
      </c>
      <c r="E388" s="27">
        <v>3403.7</v>
      </c>
      <c r="F388" s="27">
        <v>3403.7</v>
      </c>
      <c r="G388" s="23">
        <f t="shared" si="34"/>
        <v>100</v>
      </c>
      <c r="H388" s="53">
        <f t="shared" si="35"/>
        <v>0</v>
      </c>
    </row>
    <row r="389" spans="1:8" ht="31.5" x14ac:dyDescent="0.25">
      <c r="A389" s="17" t="s">
        <v>208</v>
      </c>
      <c r="B389" s="20" t="s">
        <v>222</v>
      </c>
      <c r="C389" s="21" t="s">
        <v>227</v>
      </c>
      <c r="D389" s="17" t="s">
        <v>209</v>
      </c>
      <c r="E389" s="27">
        <v>3462.9</v>
      </c>
      <c r="F389" s="27">
        <v>3462.9</v>
      </c>
      <c r="G389" s="23">
        <f t="shared" si="34"/>
        <v>100</v>
      </c>
      <c r="H389" s="53">
        <f t="shared" si="35"/>
        <v>0</v>
      </c>
    </row>
    <row r="390" spans="1:8" ht="63" x14ac:dyDescent="0.25">
      <c r="A390" s="17" t="s">
        <v>228</v>
      </c>
      <c r="B390" s="20" t="s">
        <v>222</v>
      </c>
      <c r="C390" s="21" t="s">
        <v>229</v>
      </c>
      <c r="D390" s="17" t="s">
        <v>0</v>
      </c>
      <c r="E390" s="27">
        <f>E391</f>
        <v>600</v>
      </c>
      <c r="F390" s="27">
        <f>F391</f>
        <v>600</v>
      </c>
      <c r="G390" s="23">
        <f t="shared" si="34"/>
        <v>100</v>
      </c>
      <c r="H390" s="53">
        <f t="shared" si="35"/>
        <v>0</v>
      </c>
    </row>
    <row r="391" spans="1:8" ht="63" x14ac:dyDescent="0.25">
      <c r="A391" s="17" t="s">
        <v>17</v>
      </c>
      <c r="B391" s="20" t="s">
        <v>222</v>
      </c>
      <c r="C391" s="21" t="s">
        <v>229</v>
      </c>
      <c r="D391" s="17" t="s">
        <v>18</v>
      </c>
      <c r="E391" s="27">
        <f>E392</f>
        <v>600</v>
      </c>
      <c r="F391" s="27">
        <f>F392</f>
        <v>600</v>
      </c>
      <c r="G391" s="23">
        <f t="shared" si="34"/>
        <v>100</v>
      </c>
      <c r="H391" s="53">
        <f t="shared" si="35"/>
        <v>0</v>
      </c>
    </row>
    <row r="392" spans="1:8" ht="31.5" x14ac:dyDescent="0.25">
      <c r="A392" s="17" t="s">
        <v>208</v>
      </c>
      <c r="B392" s="20" t="s">
        <v>222</v>
      </c>
      <c r="C392" s="21" t="s">
        <v>229</v>
      </c>
      <c r="D392" s="17" t="s">
        <v>209</v>
      </c>
      <c r="E392" s="27">
        <v>600</v>
      </c>
      <c r="F392" s="27">
        <v>600</v>
      </c>
      <c r="G392" s="23">
        <f t="shared" si="34"/>
        <v>100</v>
      </c>
      <c r="H392" s="53">
        <f t="shared" si="35"/>
        <v>0</v>
      </c>
    </row>
    <row r="393" spans="1:8" ht="110.25" x14ac:dyDescent="0.25">
      <c r="A393" s="28" t="s">
        <v>612</v>
      </c>
      <c r="B393" s="20" t="s">
        <v>222</v>
      </c>
      <c r="C393" s="30" t="s">
        <v>613</v>
      </c>
      <c r="D393" s="31" t="s">
        <v>0</v>
      </c>
      <c r="E393" s="27">
        <f>E394</f>
        <v>25587.699999999997</v>
      </c>
      <c r="F393" s="27">
        <f>F394</f>
        <v>25048.233059999999</v>
      </c>
      <c r="G393" s="32">
        <f t="shared" si="34"/>
        <v>97.891694290616201</v>
      </c>
      <c r="H393" s="58">
        <f t="shared" si="35"/>
        <v>-539.46693999999843</v>
      </c>
    </row>
    <row r="394" spans="1:8" ht="63" x14ac:dyDescent="0.25">
      <c r="A394" s="28" t="s">
        <v>17</v>
      </c>
      <c r="B394" s="20" t="s">
        <v>222</v>
      </c>
      <c r="C394" s="30" t="s">
        <v>613</v>
      </c>
      <c r="D394" s="28" t="s">
        <v>18</v>
      </c>
      <c r="E394" s="27">
        <f>E395+E396</f>
        <v>25587.699999999997</v>
      </c>
      <c r="F394" s="27">
        <f>F395+F396</f>
        <v>25048.233059999999</v>
      </c>
      <c r="G394" s="32">
        <f t="shared" si="34"/>
        <v>97.891694290616201</v>
      </c>
      <c r="H394" s="58">
        <f t="shared" si="35"/>
        <v>-539.46693999999843</v>
      </c>
    </row>
    <row r="395" spans="1:8" ht="47.25" x14ac:dyDescent="0.25">
      <c r="A395" s="28" t="s">
        <v>19</v>
      </c>
      <c r="B395" s="20" t="s">
        <v>222</v>
      </c>
      <c r="C395" s="30" t="s">
        <v>613</v>
      </c>
      <c r="D395" s="28" t="s">
        <v>20</v>
      </c>
      <c r="E395" s="27">
        <v>9781.4</v>
      </c>
      <c r="F395" s="27">
        <v>9413.2234100000005</v>
      </c>
      <c r="G395" s="32">
        <f t="shared" si="34"/>
        <v>96.235952010959579</v>
      </c>
      <c r="H395" s="58">
        <f t="shared" si="35"/>
        <v>-368.17658999999912</v>
      </c>
    </row>
    <row r="396" spans="1:8" ht="47.25" x14ac:dyDescent="0.25">
      <c r="A396" s="28" t="s">
        <v>208</v>
      </c>
      <c r="B396" s="20" t="s">
        <v>222</v>
      </c>
      <c r="C396" s="30" t="s">
        <v>613</v>
      </c>
      <c r="D396" s="28" t="s">
        <v>209</v>
      </c>
      <c r="E396" s="27">
        <v>15806.3</v>
      </c>
      <c r="F396" s="27">
        <v>15635.00965</v>
      </c>
      <c r="G396" s="32">
        <f t="shared" si="34"/>
        <v>98.916315962622505</v>
      </c>
      <c r="H396" s="58">
        <f t="shared" si="35"/>
        <v>-171.29034999999931</v>
      </c>
    </row>
    <row r="397" spans="1:8" ht="157.5" x14ac:dyDescent="0.25">
      <c r="A397" s="17" t="s">
        <v>231</v>
      </c>
      <c r="B397" s="20" t="s">
        <v>222</v>
      </c>
      <c r="C397" s="21" t="s">
        <v>232</v>
      </c>
      <c r="D397" s="17" t="s">
        <v>0</v>
      </c>
      <c r="E397" s="27">
        <f>E398</f>
        <v>587711.60000000009</v>
      </c>
      <c r="F397" s="27">
        <f>F398</f>
        <v>587711.60000000009</v>
      </c>
      <c r="G397" s="23">
        <f t="shared" si="34"/>
        <v>100</v>
      </c>
      <c r="H397" s="53">
        <f t="shared" si="35"/>
        <v>0</v>
      </c>
    </row>
    <row r="398" spans="1:8" ht="63" x14ac:dyDescent="0.25">
      <c r="A398" s="17" t="s">
        <v>17</v>
      </c>
      <c r="B398" s="20" t="s">
        <v>222</v>
      </c>
      <c r="C398" s="21" t="s">
        <v>232</v>
      </c>
      <c r="D398" s="17" t="s">
        <v>18</v>
      </c>
      <c r="E398" s="27">
        <f>E399+E400</f>
        <v>587711.60000000009</v>
      </c>
      <c r="F398" s="27">
        <f>F399+F400</f>
        <v>587711.60000000009</v>
      </c>
      <c r="G398" s="23">
        <f t="shared" si="34"/>
        <v>100</v>
      </c>
      <c r="H398" s="53">
        <f t="shared" si="35"/>
        <v>0</v>
      </c>
    </row>
    <row r="399" spans="1:8" ht="31.5" x14ac:dyDescent="0.25">
      <c r="A399" s="17" t="s">
        <v>19</v>
      </c>
      <c r="B399" s="20" t="s">
        <v>222</v>
      </c>
      <c r="C399" s="21" t="s">
        <v>232</v>
      </c>
      <c r="D399" s="17" t="s">
        <v>20</v>
      </c>
      <c r="E399" s="27">
        <f>25970.4+217025.7+1284.1</f>
        <v>244280.2</v>
      </c>
      <c r="F399" s="27">
        <f>25970.4+217025.7+1284.1</f>
        <v>244280.2</v>
      </c>
      <c r="G399" s="23">
        <f t="shared" si="34"/>
        <v>100</v>
      </c>
      <c r="H399" s="53">
        <f t="shared" si="35"/>
        <v>0</v>
      </c>
    </row>
    <row r="400" spans="1:8" ht="31.5" x14ac:dyDescent="0.25">
      <c r="A400" s="17" t="s">
        <v>208</v>
      </c>
      <c r="B400" s="20" t="s">
        <v>222</v>
      </c>
      <c r="C400" s="21" t="s">
        <v>232</v>
      </c>
      <c r="D400" s="17" t="s">
        <v>209</v>
      </c>
      <c r="E400" s="27">
        <f>336563.7+6867.7</f>
        <v>343431.4</v>
      </c>
      <c r="F400" s="27">
        <f>336563.7+6867.7</f>
        <v>343431.4</v>
      </c>
      <c r="G400" s="23">
        <f t="shared" si="34"/>
        <v>100</v>
      </c>
      <c r="H400" s="53">
        <f t="shared" si="35"/>
        <v>0</v>
      </c>
    </row>
    <row r="401" spans="1:8" ht="126" x14ac:dyDescent="0.25">
      <c r="A401" s="17" t="s">
        <v>233</v>
      </c>
      <c r="B401" s="20" t="s">
        <v>222</v>
      </c>
      <c r="C401" s="21" t="s">
        <v>234</v>
      </c>
      <c r="D401" s="17" t="s">
        <v>0</v>
      </c>
      <c r="E401" s="27">
        <f t="shared" ref="E401:F402" si="36">E402</f>
        <v>1150.2</v>
      </c>
      <c r="F401" s="27">
        <f t="shared" si="36"/>
        <v>1150.1867999999999</v>
      </c>
      <c r="G401" s="23">
        <f t="shared" si="34"/>
        <v>99.998852373500256</v>
      </c>
      <c r="H401" s="53">
        <f t="shared" si="35"/>
        <v>-1.3200000000097134E-2</v>
      </c>
    </row>
    <row r="402" spans="1:8" ht="126" x14ac:dyDescent="0.25">
      <c r="A402" s="17" t="s">
        <v>24</v>
      </c>
      <c r="B402" s="20" t="s">
        <v>222</v>
      </c>
      <c r="C402" s="21" t="s">
        <v>234</v>
      </c>
      <c r="D402" s="17" t="s">
        <v>25</v>
      </c>
      <c r="E402" s="27">
        <f t="shared" si="36"/>
        <v>1150.2</v>
      </c>
      <c r="F402" s="27">
        <f t="shared" si="36"/>
        <v>1150.1867999999999</v>
      </c>
      <c r="G402" s="23">
        <f t="shared" si="34"/>
        <v>99.998852373500256</v>
      </c>
      <c r="H402" s="53">
        <f t="shared" si="35"/>
        <v>-1.3200000000097134E-2</v>
      </c>
    </row>
    <row r="403" spans="1:8" ht="31.5" x14ac:dyDescent="0.25">
      <c r="A403" s="17" t="s">
        <v>26</v>
      </c>
      <c r="B403" s="20" t="s">
        <v>222</v>
      </c>
      <c r="C403" s="21" t="s">
        <v>234</v>
      </c>
      <c r="D403" s="17" t="s">
        <v>27</v>
      </c>
      <c r="E403" s="27">
        <v>1150.2</v>
      </c>
      <c r="F403" s="27">
        <v>1150.1867999999999</v>
      </c>
      <c r="G403" s="23">
        <f t="shared" si="34"/>
        <v>99.998852373500256</v>
      </c>
      <c r="H403" s="53">
        <f t="shared" si="35"/>
        <v>-1.3200000000097134E-2</v>
      </c>
    </row>
    <row r="404" spans="1:8" ht="63" x14ac:dyDescent="0.25">
      <c r="A404" s="17" t="s">
        <v>235</v>
      </c>
      <c r="B404" s="20" t="s">
        <v>222</v>
      </c>
      <c r="C404" s="21" t="s">
        <v>217</v>
      </c>
      <c r="D404" s="17" t="s">
        <v>0</v>
      </c>
      <c r="E404" s="27">
        <f>E405+E407</f>
        <v>3871.6</v>
      </c>
      <c r="F404" s="27">
        <f>F405+F407</f>
        <v>3871.5041200000001</v>
      </c>
      <c r="G404" s="23">
        <f t="shared" si="34"/>
        <v>99.997523504494268</v>
      </c>
      <c r="H404" s="53">
        <f t="shared" si="35"/>
        <v>-9.5879999999851862E-2</v>
      </c>
    </row>
    <row r="405" spans="1:8" ht="47.25" x14ac:dyDescent="0.25">
      <c r="A405" s="17" t="s">
        <v>28</v>
      </c>
      <c r="B405" s="20" t="s">
        <v>222</v>
      </c>
      <c r="C405" s="21" t="s">
        <v>217</v>
      </c>
      <c r="D405" s="17" t="s">
        <v>29</v>
      </c>
      <c r="E405" s="27">
        <f>E406</f>
        <v>2858.1</v>
      </c>
      <c r="F405" s="27">
        <f>F406</f>
        <v>2858.0041200000001</v>
      </c>
      <c r="G405" s="23">
        <f t="shared" si="34"/>
        <v>99.996645323816523</v>
      </c>
      <c r="H405" s="53">
        <f t="shared" si="35"/>
        <v>-9.5879999999851862E-2</v>
      </c>
    </row>
    <row r="406" spans="1:8" ht="63" x14ac:dyDescent="0.25">
      <c r="A406" s="17" t="s">
        <v>30</v>
      </c>
      <c r="B406" s="20" t="s">
        <v>222</v>
      </c>
      <c r="C406" s="21" t="s">
        <v>217</v>
      </c>
      <c r="D406" s="17" t="s">
        <v>31</v>
      </c>
      <c r="E406" s="27">
        <v>2858.1</v>
      </c>
      <c r="F406" s="27">
        <v>2858.0041200000001</v>
      </c>
      <c r="G406" s="23">
        <f t="shared" si="34"/>
        <v>99.996645323816523</v>
      </c>
      <c r="H406" s="53">
        <f t="shared" si="35"/>
        <v>-9.5879999999851862E-2</v>
      </c>
    </row>
    <row r="407" spans="1:8" ht="63" x14ac:dyDescent="0.25">
      <c r="A407" s="17" t="s">
        <v>17</v>
      </c>
      <c r="B407" s="20" t="s">
        <v>222</v>
      </c>
      <c r="C407" s="21" t="s">
        <v>217</v>
      </c>
      <c r="D407" s="17" t="s">
        <v>18</v>
      </c>
      <c r="E407" s="27">
        <f>E408</f>
        <v>1013.5</v>
      </c>
      <c r="F407" s="27">
        <f>F408</f>
        <v>1013.5</v>
      </c>
      <c r="G407" s="23">
        <f t="shared" si="34"/>
        <v>100</v>
      </c>
      <c r="H407" s="53">
        <f t="shared" si="35"/>
        <v>0</v>
      </c>
    </row>
    <row r="408" spans="1:8" ht="31.5" x14ac:dyDescent="0.25">
      <c r="A408" s="17" t="s">
        <v>208</v>
      </c>
      <c r="B408" s="20" t="s">
        <v>222</v>
      </c>
      <c r="C408" s="21" t="s">
        <v>217</v>
      </c>
      <c r="D408" s="17" t="s">
        <v>209</v>
      </c>
      <c r="E408" s="27">
        <v>1013.5</v>
      </c>
      <c r="F408" s="27">
        <v>1013.5</v>
      </c>
      <c r="G408" s="23">
        <f t="shared" si="34"/>
        <v>100</v>
      </c>
      <c r="H408" s="53">
        <f t="shared" si="35"/>
        <v>0</v>
      </c>
    </row>
    <row r="409" spans="1:8" ht="94.5" x14ac:dyDescent="0.25">
      <c r="A409" s="28" t="s">
        <v>239</v>
      </c>
      <c r="B409" s="29" t="s">
        <v>222</v>
      </c>
      <c r="C409" s="30" t="s">
        <v>614</v>
      </c>
      <c r="D409" s="31" t="s">
        <v>0</v>
      </c>
      <c r="E409" s="27">
        <f>E410</f>
        <v>3068.7999999999997</v>
      </c>
      <c r="F409" s="27">
        <f>F410</f>
        <v>2836.0388400000002</v>
      </c>
      <c r="G409" s="32">
        <f t="shared" si="34"/>
        <v>92.415238529718465</v>
      </c>
      <c r="H409" s="58">
        <f t="shared" si="35"/>
        <v>-232.76115999999956</v>
      </c>
    </row>
    <row r="410" spans="1:8" ht="63" x14ac:dyDescent="0.25">
      <c r="A410" s="28" t="s">
        <v>17</v>
      </c>
      <c r="B410" s="29" t="s">
        <v>222</v>
      </c>
      <c r="C410" s="30" t="s">
        <v>614</v>
      </c>
      <c r="D410" s="28" t="s">
        <v>18</v>
      </c>
      <c r="E410" s="27">
        <f>E411+E412</f>
        <v>3068.7999999999997</v>
      </c>
      <c r="F410" s="27">
        <f>F411+F412</f>
        <v>2836.0388400000002</v>
      </c>
      <c r="G410" s="32">
        <f t="shared" si="34"/>
        <v>92.415238529718465</v>
      </c>
      <c r="H410" s="58">
        <f t="shared" si="35"/>
        <v>-232.76115999999956</v>
      </c>
    </row>
    <row r="411" spans="1:8" ht="30.75" customHeight="1" x14ac:dyDescent="0.25">
      <c r="A411" s="28" t="s">
        <v>19</v>
      </c>
      <c r="B411" s="29" t="s">
        <v>222</v>
      </c>
      <c r="C411" s="30" t="s">
        <v>614</v>
      </c>
      <c r="D411" s="28" t="s">
        <v>20</v>
      </c>
      <c r="E411" s="27">
        <v>541.1</v>
      </c>
      <c r="F411" s="27">
        <v>534.05759999999998</v>
      </c>
      <c r="G411" s="32">
        <f t="shared" si="34"/>
        <v>98.698503049343927</v>
      </c>
      <c r="H411" s="58">
        <f t="shared" si="35"/>
        <v>-7.0424000000000433</v>
      </c>
    </row>
    <row r="412" spans="1:8" ht="33.75" customHeight="1" x14ac:dyDescent="0.25">
      <c r="A412" s="28" t="s">
        <v>208</v>
      </c>
      <c r="B412" s="29" t="s">
        <v>222</v>
      </c>
      <c r="C412" s="30" t="s">
        <v>614</v>
      </c>
      <c r="D412" s="28" t="s">
        <v>209</v>
      </c>
      <c r="E412" s="27">
        <v>2527.6999999999998</v>
      </c>
      <c r="F412" s="27">
        <v>2301.9812400000001</v>
      </c>
      <c r="G412" s="32">
        <f t="shared" si="34"/>
        <v>91.070191874035686</v>
      </c>
      <c r="H412" s="58">
        <f t="shared" si="35"/>
        <v>-225.71875999999975</v>
      </c>
    </row>
    <row r="413" spans="1:8" ht="157.5" x14ac:dyDescent="0.25">
      <c r="A413" s="17" t="s">
        <v>236</v>
      </c>
      <c r="B413" s="20" t="s">
        <v>222</v>
      </c>
      <c r="C413" s="21" t="s">
        <v>237</v>
      </c>
      <c r="D413" s="17" t="s">
        <v>0</v>
      </c>
      <c r="E413" s="27">
        <f>E414</f>
        <v>349</v>
      </c>
      <c r="F413" s="27">
        <f>F414</f>
        <v>348.23599999999999</v>
      </c>
      <c r="G413" s="23">
        <f t="shared" si="34"/>
        <v>99.781088825214894</v>
      </c>
      <c r="H413" s="53">
        <f t="shared" si="35"/>
        <v>-0.76400000000001</v>
      </c>
    </row>
    <row r="414" spans="1:8" ht="31.5" x14ac:dyDescent="0.25">
      <c r="A414" s="17" t="s">
        <v>57</v>
      </c>
      <c r="B414" s="20" t="s">
        <v>222</v>
      </c>
      <c r="C414" s="21" t="s">
        <v>237</v>
      </c>
      <c r="D414" s="17" t="s">
        <v>58</v>
      </c>
      <c r="E414" s="27">
        <f>E415</f>
        <v>349</v>
      </c>
      <c r="F414" s="27">
        <f>F415</f>
        <v>348.23599999999999</v>
      </c>
      <c r="G414" s="23">
        <f t="shared" si="34"/>
        <v>99.781088825214894</v>
      </c>
      <c r="H414" s="53">
        <f t="shared" si="35"/>
        <v>-0.76400000000001</v>
      </c>
    </row>
    <row r="415" spans="1:8" ht="31.5" x14ac:dyDescent="0.25">
      <c r="A415" s="17" t="s">
        <v>59</v>
      </c>
      <c r="B415" s="20" t="s">
        <v>222</v>
      </c>
      <c r="C415" s="21" t="s">
        <v>237</v>
      </c>
      <c r="D415" s="17" t="s">
        <v>60</v>
      </c>
      <c r="E415" s="27">
        <v>349</v>
      </c>
      <c r="F415" s="27">
        <v>348.23599999999999</v>
      </c>
      <c r="G415" s="23">
        <f t="shared" si="34"/>
        <v>99.781088825214894</v>
      </c>
      <c r="H415" s="53">
        <f t="shared" si="35"/>
        <v>-0.76400000000001</v>
      </c>
    </row>
    <row r="416" spans="1:8" ht="157.5" x14ac:dyDescent="0.25">
      <c r="A416" s="17" t="s">
        <v>238</v>
      </c>
      <c r="B416" s="20" t="s">
        <v>222</v>
      </c>
      <c r="C416" s="21" t="s">
        <v>218</v>
      </c>
      <c r="D416" s="17" t="s">
        <v>0</v>
      </c>
      <c r="E416" s="27">
        <f>E417</f>
        <v>153.9</v>
      </c>
      <c r="F416" s="27">
        <f>F417</f>
        <v>130.0487</v>
      </c>
      <c r="G416" s="23">
        <f t="shared" si="34"/>
        <v>84.502079272254704</v>
      </c>
      <c r="H416" s="53">
        <f t="shared" si="35"/>
        <v>-23.851300000000009</v>
      </c>
    </row>
    <row r="417" spans="1:8" ht="31.5" x14ac:dyDescent="0.25">
      <c r="A417" s="17" t="s">
        <v>57</v>
      </c>
      <c r="B417" s="20" t="s">
        <v>222</v>
      </c>
      <c r="C417" s="21" t="s">
        <v>218</v>
      </c>
      <c r="D417" s="17" t="s">
        <v>58</v>
      </c>
      <c r="E417" s="27">
        <f>E418</f>
        <v>153.9</v>
      </c>
      <c r="F417" s="27">
        <f>F418</f>
        <v>130.0487</v>
      </c>
      <c r="G417" s="23">
        <f t="shared" si="34"/>
        <v>84.502079272254704</v>
      </c>
      <c r="H417" s="53">
        <f t="shared" si="35"/>
        <v>-23.851300000000009</v>
      </c>
    </row>
    <row r="418" spans="1:8" ht="31.5" x14ac:dyDescent="0.25">
      <c r="A418" s="17" t="s">
        <v>59</v>
      </c>
      <c r="B418" s="20" t="s">
        <v>222</v>
      </c>
      <c r="C418" s="21" t="s">
        <v>218</v>
      </c>
      <c r="D418" s="17" t="s">
        <v>60</v>
      </c>
      <c r="E418" s="27">
        <v>153.9</v>
      </c>
      <c r="F418" s="27">
        <v>130.0487</v>
      </c>
      <c r="G418" s="23">
        <f t="shared" si="34"/>
        <v>84.502079272254704</v>
      </c>
      <c r="H418" s="53">
        <f t="shared" si="35"/>
        <v>-23.851300000000009</v>
      </c>
    </row>
    <row r="419" spans="1:8" ht="126" x14ac:dyDescent="0.25">
      <c r="A419" s="28" t="s">
        <v>230</v>
      </c>
      <c r="B419" s="29" t="s">
        <v>222</v>
      </c>
      <c r="C419" s="30" t="s">
        <v>615</v>
      </c>
      <c r="D419" s="31" t="s">
        <v>0</v>
      </c>
      <c r="E419" s="27">
        <f>E420</f>
        <v>11817.900000000001</v>
      </c>
      <c r="F419" s="27">
        <f>F420</f>
        <v>10049.01276</v>
      </c>
      <c r="G419" s="32">
        <f t="shared" si="34"/>
        <v>85.032135658619538</v>
      </c>
      <c r="H419" s="58">
        <f t="shared" si="35"/>
        <v>-1768.8872400000018</v>
      </c>
    </row>
    <row r="420" spans="1:8" ht="63" x14ac:dyDescent="0.25">
      <c r="A420" s="28" t="s">
        <v>17</v>
      </c>
      <c r="B420" s="29" t="s">
        <v>222</v>
      </c>
      <c r="C420" s="30" t="s">
        <v>615</v>
      </c>
      <c r="D420" s="28" t="s">
        <v>18</v>
      </c>
      <c r="E420" s="27">
        <f>E421+E422</f>
        <v>11817.900000000001</v>
      </c>
      <c r="F420" s="27">
        <f>F421+F422</f>
        <v>10049.01276</v>
      </c>
      <c r="G420" s="32">
        <f t="shared" si="34"/>
        <v>85.032135658619538</v>
      </c>
      <c r="H420" s="58">
        <f t="shared" si="35"/>
        <v>-1768.8872400000018</v>
      </c>
    </row>
    <row r="421" spans="1:8" ht="30.75" customHeight="1" x14ac:dyDescent="0.25">
      <c r="A421" s="28" t="s">
        <v>19</v>
      </c>
      <c r="B421" s="29" t="s">
        <v>222</v>
      </c>
      <c r="C421" s="30" t="s">
        <v>615</v>
      </c>
      <c r="D421" s="28" t="s">
        <v>20</v>
      </c>
      <c r="E421" s="27">
        <v>3798.8</v>
      </c>
      <c r="F421" s="27">
        <v>3108.86076</v>
      </c>
      <c r="G421" s="32">
        <f t="shared" si="34"/>
        <v>81.837968832262817</v>
      </c>
      <c r="H421" s="58">
        <f t="shared" si="35"/>
        <v>-689.93924000000015</v>
      </c>
    </row>
    <row r="422" spans="1:8" ht="32.25" customHeight="1" x14ac:dyDescent="0.25">
      <c r="A422" s="28" t="s">
        <v>208</v>
      </c>
      <c r="B422" s="29" t="s">
        <v>222</v>
      </c>
      <c r="C422" s="30" t="s">
        <v>615</v>
      </c>
      <c r="D422" s="28" t="s">
        <v>209</v>
      </c>
      <c r="E422" s="27">
        <v>8019.1</v>
      </c>
      <c r="F422" s="27">
        <v>6940.152</v>
      </c>
      <c r="G422" s="32">
        <f t="shared" si="34"/>
        <v>86.5452731603297</v>
      </c>
      <c r="H422" s="58">
        <f t="shared" si="35"/>
        <v>-1078.9480000000003</v>
      </c>
    </row>
    <row r="423" spans="1:8" ht="94.5" x14ac:dyDescent="0.25">
      <c r="A423" s="17" t="s">
        <v>239</v>
      </c>
      <c r="B423" s="20" t="s">
        <v>222</v>
      </c>
      <c r="C423" s="21" t="s">
        <v>240</v>
      </c>
      <c r="D423" s="17" t="s">
        <v>0</v>
      </c>
      <c r="E423" s="27">
        <f>E424</f>
        <v>12117.2</v>
      </c>
      <c r="F423" s="27">
        <f>F424</f>
        <v>11950.69333</v>
      </c>
      <c r="G423" s="23">
        <f t="shared" si="34"/>
        <v>98.625865133859307</v>
      </c>
      <c r="H423" s="53">
        <f t="shared" si="35"/>
        <v>-166.50667000000067</v>
      </c>
    </row>
    <row r="424" spans="1:8" ht="63" x14ac:dyDescent="0.25">
      <c r="A424" s="17" t="s">
        <v>17</v>
      </c>
      <c r="B424" s="20" t="s">
        <v>222</v>
      </c>
      <c r="C424" s="21" t="s">
        <v>240</v>
      </c>
      <c r="D424" s="17" t="s">
        <v>18</v>
      </c>
      <c r="E424" s="27">
        <f>E425+E426</f>
        <v>12117.2</v>
      </c>
      <c r="F424" s="27">
        <f>F425+F426</f>
        <v>11950.69333</v>
      </c>
      <c r="G424" s="23">
        <f t="shared" si="34"/>
        <v>98.625865133859307</v>
      </c>
      <c r="H424" s="53">
        <f t="shared" si="35"/>
        <v>-166.50667000000067</v>
      </c>
    </row>
    <row r="425" spans="1:8" ht="31.5" x14ac:dyDescent="0.25">
      <c r="A425" s="17" t="s">
        <v>19</v>
      </c>
      <c r="B425" s="20" t="s">
        <v>222</v>
      </c>
      <c r="C425" s="21" t="s">
        <v>240</v>
      </c>
      <c r="D425" s="17" t="s">
        <v>20</v>
      </c>
      <c r="E425" s="27">
        <v>6453.8</v>
      </c>
      <c r="F425" s="27">
        <v>6418.1522299999997</v>
      </c>
      <c r="G425" s="23">
        <f t="shared" si="34"/>
        <v>99.447646812730468</v>
      </c>
      <c r="H425" s="53">
        <f t="shared" si="35"/>
        <v>-35.647770000000492</v>
      </c>
    </row>
    <row r="426" spans="1:8" ht="31.5" x14ac:dyDescent="0.25">
      <c r="A426" s="17" t="s">
        <v>208</v>
      </c>
      <c r="B426" s="20" t="s">
        <v>222</v>
      </c>
      <c r="C426" s="21" t="s">
        <v>240</v>
      </c>
      <c r="D426" s="17" t="s">
        <v>209</v>
      </c>
      <c r="E426" s="27">
        <v>5663.4</v>
      </c>
      <c r="F426" s="27">
        <v>5532.5411000000004</v>
      </c>
      <c r="G426" s="23">
        <f t="shared" si="34"/>
        <v>97.689393297312577</v>
      </c>
      <c r="H426" s="53">
        <f t="shared" si="35"/>
        <v>-130.85889999999927</v>
      </c>
    </row>
    <row r="427" spans="1:8" ht="63" x14ac:dyDescent="0.25">
      <c r="A427" s="17" t="s">
        <v>241</v>
      </c>
      <c r="B427" s="20" t="s">
        <v>222</v>
      </c>
      <c r="C427" s="21" t="s">
        <v>220</v>
      </c>
      <c r="D427" s="17" t="s">
        <v>0</v>
      </c>
      <c r="E427" s="27">
        <f>E428+E430</f>
        <v>119.80000000000001</v>
      </c>
      <c r="F427" s="27">
        <f>F428+F430</f>
        <v>119.79187999999999</v>
      </c>
      <c r="G427" s="23">
        <f t="shared" si="34"/>
        <v>99.993222036727872</v>
      </c>
      <c r="H427" s="53">
        <f t="shared" si="35"/>
        <v>-8.120000000019445E-3</v>
      </c>
    </row>
    <row r="428" spans="1:8" ht="47.25" x14ac:dyDescent="0.25">
      <c r="A428" s="17" t="s">
        <v>28</v>
      </c>
      <c r="B428" s="20" t="s">
        <v>222</v>
      </c>
      <c r="C428" s="21" t="s">
        <v>220</v>
      </c>
      <c r="D428" s="17" t="s">
        <v>29</v>
      </c>
      <c r="E428" s="27">
        <f>E429</f>
        <v>88.4</v>
      </c>
      <c r="F428" s="27">
        <f>F429</f>
        <v>88.39188</v>
      </c>
      <c r="G428" s="23">
        <f t="shared" si="34"/>
        <v>99.990814479638004</v>
      </c>
      <c r="H428" s="53">
        <f t="shared" si="35"/>
        <v>-8.1200000000052341E-3</v>
      </c>
    </row>
    <row r="429" spans="1:8" ht="63" x14ac:dyDescent="0.25">
      <c r="A429" s="17" t="s">
        <v>30</v>
      </c>
      <c r="B429" s="20" t="s">
        <v>222</v>
      </c>
      <c r="C429" s="21" t="s">
        <v>220</v>
      </c>
      <c r="D429" s="17" t="s">
        <v>31</v>
      </c>
      <c r="E429" s="27">
        <v>88.4</v>
      </c>
      <c r="F429" s="27">
        <v>88.39188</v>
      </c>
      <c r="G429" s="23">
        <f t="shared" si="34"/>
        <v>99.990814479638004</v>
      </c>
      <c r="H429" s="53">
        <f t="shared" si="35"/>
        <v>-8.1200000000052341E-3</v>
      </c>
    </row>
    <row r="430" spans="1:8" ht="63" x14ac:dyDescent="0.25">
      <c r="A430" s="17" t="s">
        <v>17</v>
      </c>
      <c r="B430" s="20" t="s">
        <v>222</v>
      </c>
      <c r="C430" s="21" t="s">
        <v>220</v>
      </c>
      <c r="D430" s="17" t="s">
        <v>18</v>
      </c>
      <c r="E430" s="22">
        <f>E431</f>
        <v>31.4</v>
      </c>
      <c r="F430" s="22">
        <f>F431</f>
        <v>31.4</v>
      </c>
      <c r="G430" s="23">
        <f t="shared" si="34"/>
        <v>100</v>
      </c>
      <c r="H430" s="53">
        <f t="shared" si="35"/>
        <v>0</v>
      </c>
    </row>
    <row r="431" spans="1:8" ht="31.5" x14ac:dyDescent="0.25">
      <c r="A431" s="17" t="s">
        <v>208</v>
      </c>
      <c r="B431" s="20" t="s">
        <v>222</v>
      </c>
      <c r="C431" s="21" t="s">
        <v>220</v>
      </c>
      <c r="D431" s="17" t="s">
        <v>209</v>
      </c>
      <c r="E431" s="27">
        <v>31.4</v>
      </c>
      <c r="F431" s="27">
        <v>31.4</v>
      </c>
      <c r="G431" s="23">
        <f t="shared" si="34"/>
        <v>100</v>
      </c>
      <c r="H431" s="53">
        <f t="shared" si="35"/>
        <v>0</v>
      </c>
    </row>
    <row r="432" spans="1:8" ht="94.5" x14ac:dyDescent="0.25">
      <c r="A432" s="28" t="s">
        <v>616</v>
      </c>
      <c r="B432" s="29" t="s">
        <v>222</v>
      </c>
      <c r="C432" s="30" t="s">
        <v>617</v>
      </c>
      <c r="D432" s="31" t="s">
        <v>0</v>
      </c>
      <c r="E432" s="27">
        <f>E433</f>
        <v>95</v>
      </c>
      <c r="F432" s="27">
        <f>F433</f>
        <v>87.850200000000001</v>
      </c>
      <c r="G432" s="32">
        <f t="shared" si="34"/>
        <v>92.473894736842112</v>
      </c>
      <c r="H432" s="58">
        <f t="shared" si="35"/>
        <v>-7.149799999999999</v>
      </c>
    </row>
    <row r="433" spans="1:8" ht="63" x14ac:dyDescent="0.25">
      <c r="A433" s="28" t="s">
        <v>17</v>
      </c>
      <c r="B433" s="29" t="s">
        <v>222</v>
      </c>
      <c r="C433" s="30" t="s">
        <v>617</v>
      </c>
      <c r="D433" s="28" t="s">
        <v>18</v>
      </c>
      <c r="E433" s="27">
        <f>E434+E435</f>
        <v>95</v>
      </c>
      <c r="F433" s="27">
        <f>F434+F435</f>
        <v>87.850200000000001</v>
      </c>
      <c r="G433" s="32">
        <f t="shared" si="34"/>
        <v>92.473894736842112</v>
      </c>
      <c r="H433" s="58">
        <f t="shared" si="35"/>
        <v>-7.149799999999999</v>
      </c>
    </row>
    <row r="434" spans="1:8" ht="30.75" customHeight="1" x14ac:dyDescent="0.25">
      <c r="A434" s="28" t="s">
        <v>19</v>
      </c>
      <c r="B434" s="29" t="s">
        <v>222</v>
      </c>
      <c r="C434" s="30" t="s">
        <v>617</v>
      </c>
      <c r="D434" s="28" t="s">
        <v>20</v>
      </c>
      <c r="E434" s="27">
        <v>17</v>
      </c>
      <c r="F434" s="27">
        <v>16.523890000000002</v>
      </c>
      <c r="G434" s="32">
        <f t="shared" si="34"/>
        <v>97.199352941176471</v>
      </c>
      <c r="H434" s="58">
        <f t="shared" si="35"/>
        <v>-0.47610999999999848</v>
      </c>
    </row>
    <row r="435" spans="1:8" ht="30.75" customHeight="1" x14ac:dyDescent="0.25">
      <c r="A435" s="28" t="s">
        <v>208</v>
      </c>
      <c r="B435" s="29" t="s">
        <v>222</v>
      </c>
      <c r="C435" s="30" t="s">
        <v>617</v>
      </c>
      <c r="D435" s="28" t="s">
        <v>209</v>
      </c>
      <c r="E435" s="27">
        <v>78</v>
      </c>
      <c r="F435" s="27">
        <v>71.326310000000007</v>
      </c>
      <c r="G435" s="32">
        <f t="shared" si="34"/>
        <v>91.443987179487181</v>
      </c>
      <c r="H435" s="58">
        <f t="shared" si="35"/>
        <v>-6.6736899999999935</v>
      </c>
    </row>
    <row r="436" spans="1:8" ht="31.5" x14ac:dyDescent="0.25">
      <c r="A436" s="17" t="s">
        <v>242</v>
      </c>
      <c r="B436" s="20" t="s">
        <v>243</v>
      </c>
      <c r="C436" s="21" t="s">
        <v>12</v>
      </c>
      <c r="D436" s="17" t="s">
        <v>0</v>
      </c>
      <c r="E436" s="27">
        <f>E437+E443+E448+E440</f>
        <v>65396.700000000004</v>
      </c>
      <c r="F436" s="27">
        <f>F437+F443+F448+F440</f>
        <v>65032.520859999997</v>
      </c>
      <c r="G436" s="23">
        <f t="shared" si="34"/>
        <v>99.443123062784494</v>
      </c>
      <c r="H436" s="53">
        <f t="shared" si="35"/>
        <v>-364.17914000000746</v>
      </c>
    </row>
    <row r="437" spans="1:8" ht="47.25" x14ac:dyDescent="0.25">
      <c r="A437" s="17" t="s">
        <v>244</v>
      </c>
      <c r="B437" s="20" t="s">
        <v>243</v>
      </c>
      <c r="C437" s="21" t="s">
        <v>16</v>
      </c>
      <c r="D437" s="17" t="s">
        <v>0</v>
      </c>
      <c r="E437" s="27">
        <f>E438</f>
        <v>55085.9</v>
      </c>
      <c r="F437" s="27">
        <f>F438</f>
        <v>55085.130729999997</v>
      </c>
      <c r="G437" s="23">
        <f t="shared" si="34"/>
        <v>99.998603508338789</v>
      </c>
      <c r="H437" s="53">
        <f t="shared" si="35"/>
        <v>-0.76927000000432599</v>
      </c>
    </row>
    <row r="438" spans="1:8" ht="63" x14ac:dyDescent="0.25">
      <c r="A438" s="17" t="s">
        <v>17</v>
      </c>
      <c r="B438" s="20" t="s">
        <v>243</v>
      </c>
      <c r="C438" s="21" t="s">
        <v>16</v>
      </c>
      <c r="D438" s="17" t="s">
        <v>18</v>
      </c>
      <c r="E438" s="27">
        <f>E439</f>
        <v>55085.9</v>
      </c>
      <c r="F438" s="27">
        <f>F439</f>
        <v>55085.130729999997</v>
      </c>
      <c r="G438" s="23">
        <f t="shared" si="34"/>
        <v>99.998603508338789</v>
      </c>
      <c r="H438" s="53">
        <f t="shared" si="35"/>
        <v>-0.76927000000432599</v>
      </c>
    </row>
    <row r="439" spans="1:8" ht="31.5" x14ac:dyDescent="0.25">
      <c r="A439" s="17" t="s">
        <v>19</v>
      </c>
      <c r="B439" s="20" t="s">
        <v>243</v>
      </c>
      <c r="C439" s="21" t="s">
        <v>16</v>
      </c>
      <c r="D439" s="17" t="s">
        <v>20</v>
      </c>
      <c r="E439" s="27">
        <v>55085.9</v>
      </c>
      <c r="F439" s="27">
        <v>55085.130729999997</v>
      </c>
      <c r="G439" s="23">
        <f t="shared" si="34"/>
        <v>99.998603508338789</v>
      </c>
      <c r="H439" s="53">
        <f t="shared" si="35"/>
        <v>-0.76927000000432599</v>
      </c>
    </row>
    <row r="440" spans="1:8" ht="31.5" x14ac:dyDescent="0.25">
      <c r="A440" s="28" t="s">
        <v>618</v>
      </c>
      <c r="B440" s="29" t="s">
        <v>243</v>
      </c>
      <c r="C440" s="30" t="s">
        <v>211</v>
      </c>
      <c r="D440" s="31" t="s">
        <v>0</v>
      </c>
      <c r="E440" s="27">
        <f>E441</f>
        <v>2546.3000000000002</v>
      </c>
      <c r="F440" s="27">
        <f>F441</f>
        <v>2543.3000000000002</v>
      </c>
      <c r="G440" s="32">
        <f t="shared" si="34"/>
        <v>99.882181989553459</v>
      </c>
      <c r="H440" s="58">
        <f t="shared" si="35"/>
        <v>-3</v>
      </c>
    </row>
    <row r="441" spans="1:8" ht="63" x14ac:dyDescent="0.25">
      <c r="A441" s="28" t="s">
        <v>17</v>
      </c>
      <c r="B441" s="29" t="s">
        <v>243</v>
      </c>
      <c r="C441" s="30" t="s">
        <v>211</v>
      </c>
      <c r="D441" s="28" t="s">
        <v>18</v>
      </c>
      <c r="E441" s="27">
        <f>E442</f>
        <v>2546.3000000000002</v>
      </c>
      <c r="F441" s="27">
        <f>F442</f>
        <v>2543.3000000000002</v>
      </c>
      <c r="G441" s="32">
        <f t="shared" si="34"/>
        <v>99.882181989553459</v>
      </c>
      <c r="H441" s="58">
        <f t="shared" si="35"/>
        <v>-3</v>
      </c>
    </row>
    <row r="442" spans="1:8" ht="33.75" customHeight="1" x14ac:dyDescent="0.25">
      <c r="A442" s="28" t="s">
        <v>19</v>
      </c>
      <c r="B442" s="29" t="s">
        <v>243</v>
      </c>
      <c r="C442" s="30" t="s">
        <v>211</v>
      </c>
      <c r="D442" s="28" t="s">
        <v>20</v>
      </c>
      <c r="E442" s="27">
        <v>2546.3000000000002</v>
      </c>
      <c r="F442" s="27">
        <v>2543.3000000000002</v>
      </c>
      <c r="G442" s="32">
        <f t="shared" si="34"/>
        <v>99.882181989553459</v>
      </c>
      <c r="H442" s="58">
        <f t="shared" si="35"/>
        <v>-3</v>
      </c>
    </row>
    <row r="443" spans="1:8" ht="63" x14ac:dyDescent="0.25">
      <c r="A443" s="17" t="s">
        <v>245</v>
      </c>
      <c r="B443" s="20" t="s">
        <v>243</v>
      </c>
      <c r="C443" s="21" t="s">
        <v>45</v>
      </c>
      <c r="D443" s="17" t="s">
        <v>0</v>
      </c>
      <c r="E443" s="27">
        <f>E444+E446</f>
        <v>7720.8</v>
      </c>
      <c r="F443" s="27">
        <f>F444+F446</f>
        <v>7360.4581299999991</v>
      </c>
      <c r="G443" s="23">
        <f t="shared" si="34"/>
        <v>95.332842840120179</v>
      </c>
      <c r="H443" s="53">
        <f t="shared" si="35"/>
        <v>-360.34187000000111</v>
      </c>
    </row>
    <row r="444" spans="1:8" ht="63" x14ac:dyDescent="0.25">
      <c r="A444" s="17" t="s">
        <v>17</v>
      </c>
      <c r="B444" s="20" t="s">
        <v>243</v>
      </c>
      <c r="C444" s="21" t="s">
        <v>45</v>
      </c>
      <c r="D444" s="17" t="s">
        <v>18</v>
      </c>
      <c r="E444" s="27">
        <f>E445</f>
        <v>1229.3</v>
      </c>
      <c r="F444" s="27">
        <f>F445</f>
        <v>1229.2614699999999</v>
      </c>
      <c r="G444" s="23">
        <f t="shared" si="34"/>
        <v>99.996865695924512</v>
      </c>
      <c r="H444" s="53">
        <f t="shared" si="35"/>
        <v>-3.8530000000037035E-2</v>
      </c>
    </row>
    <row r="445" spans="1:8" ht="31.5" x14ac:dyDescent="0.25">
      <c r="A445" s="17" t="s">
        <v>19</v>
      </c>
      <c r="B445" s="20" t="s">
        <v>243</v>
      </c>
      <c r="C445" s="21" t="s">
        <v>45</v>
      </c>
      <c r="D445" s="17" t="s">
        <v>20</v>
      </c>
      <c r="E445" s="27">
        <v>1229.3</v>
      </c>
      <c r="F445" s="27">
        <v>1229.2614699999999</v>
      </c>
      <c r="G445" s="23">
        <f t="shared" si="34"/>
        <v>99.996865695924512</v>
      </c>
      <c r="H445" s="53">
        <f t="shared" si="35"/>
        <v>-3.8530000000037035E-2</v>
      </c>
    </row>
    <row r="446" spans="1:8" ht="31.5" x14ac:dyDescent="0.25">
      <c r="A446" s="17" t="s">
        <v>32</v>
      </c>
      <c r="B446" s="20" t="s">
        <v>243</v>
      </c>
      <c r="C446" s="21" t="s">
        <v>45</v>
      </c>
      <c r="D446" s="17" t="s">
        <v>33</v>
      </c>
      <c r="E446" s="27">
        <f>E447</f>
        <v>6491.5</v>
      </c>
      <c r="F446" s="27">
        <f>F447</f>
        <v>6131.1966599999996</v>
      </c>
      <c r="G446" s="23">
        <f t="shared" si="34"/>
        <v>94.449613494569817</v>
      </c>
      <c r="H446" s="53">
        <f t="shared" si="35"/>
        <v>-360.30334000000039</v>
      </c>
    </row>
    <row r="447" spans="1:8" ht="94.5" x14ac:dyDescent="0.25">
      <c r="A447" s="17" t="s">
        <v>79</v>
      </c>
      <c r="B447" s="20" t="s">
        <v>243</v>
      </c>
      <c r="C447" s="21" t="s">
        <v>45</v>
      </c>
      <c r="D447" s="17" t="s">
        <v>80</v>
      </c>
      <c r="E447" s="27">
        <v>6491.5</v>
      </c>
      <c r="F447" s="27">
        <v>6131.1966599999996</v>
      </c>
      <c r="G447" s="23">
        <f t="shared" si="34"/>
        <v>94.449613494569817</v>
      </c>
      <c r="H447" s="53">
        <f t="shared" si="35"/>
        <v>-360.30334000000039</v>
      </c>
    </row>
    <row r="448" spans="1:8" ht="157.5" x14ac:dyDescent="0.25">
      <c r="A448" s="17" t="s">
        <v>246</v>
      </c>
      <c r="B448" s="20" t="s">
        <v>243</v>
      </c>
      <c r="C448" s="21" t="s">
        <v>237</v>
      </c>
      <c r="D448" s="17" t="s">
        <v>0</v>
      </c>
      <c r="E448" s="27">
        <f t="shared" ref="E448:F449" si="37">E449</f>
        <v>43.7</v>
      </c>
      <c r="F448" s="27">
        <f t="shared" si="37"/>
        <v>43.631999999999998</v>
      </c>
      <c r="G448" s="23">
        <f t="shared" si="34"/>
        <v>99.844393592677335</v>
      </c>
      <c r="H448" s="53">
        <f t="shared" si="35"/>
        <v>-6.8000000000004945E-2</v>
      </c>
    </row>
    <row r="449" spans="1:8" ht="31.5" x14ac:dyDescent="0.25">
      <c r="A449" s="17" t="s">
        <v>57</v>
      </c>
      <c r="B449" s="20" t="s">
        <v>243</v>
      </c>
      <c r="C449" s="21" t="s">
        <v>237</v>
      </c>
      <c r="D449" s="17" t="s">
        <v>58</v>
      </c>
      <c r="E449" s="27">
        <f t="shared" si="37"/>
        <v>43.7</v>
      </c>
      <c r="F449" s="27">
        <f t="shared" si="37"/>
        <v>43.631999999999998</v>
      </c>
      <c r="G449" s="23">
        <f t="shared" si="34"/>
        <v>99.844393592677335</v>
      </c>
      <c r="H449" s="53">
        <f t="shared" si="35"/>
        <v>-6.8000000000004945E-2</v>
      </c>
    </row>
    <row r="450" spans="1:8" ht="31.5" x14ac:dyDescent="0.25">
      <c r="A450" s="17" t="s">
        <v>59</v>
      </c>
      <c r="B450" s="20" t="s">
        <v>243</v>
      </c>
      <c r="C450" s="21" t="s">
        <v>237</v>
      </c>
      <c r="D450" s="17" t="s">
        <v>60</v>
      </c>
      <c r="E450" s="27">
        <v>43.7</v>
      </c>
      <c r="F450" s="27">
        <v>43.631999999999998</v>
      </c>
      <c r="G450" s="23">
        <f t="shared" si="34"/>
        <v>99.844393592677335</v>
      </c>
      <c r="H450" s="53">
        <f t="shared" si="35"/>
        <v>-6.8000000000004945E-2</v>
      </c>
    </row>
    <row r="451" spans="1:8" ht="31.5" x14ac:dyDescent="0.25">
      <c r="A451" s="17" t="s">
        <v>247</v>
      </c>
      <c r="B451" s="20" t="s">
        <v>248</v>
      </c>
      <c r="C451" s="21" t="s">
        <v>12</v>
      </c>
      <c r="D451" s="17" t="s">
        <v>0</v>
      </c>
      <c r="E451" s="27">
        <f>E452+E459+E467+E471+E475+E480+E483+E486</f>
        <v>373748</v>
      </c>
      <c r="F451" s="27">
        <f>F452+F459+F467+F471+F475+F480+F483+F486</f>
        <v>358039.08176999999</v>
      </c>
      <c r="G451" s="23">
        <f t="shared" si="34"/>
        <v>95.796922463799135</v>
      </c>
      <c r="H451" s="53">
        <f t="shared" si="35"/>
        <v>-15708.91823000001</v>
      </c>
    </row>
    <row r="452" spans="1:8" ht="31.5" x14ac:dyDescent="0.25">
      <c r="A452" s="17" t="s">
        <v>249</v>
      </c>
      <c r="B452" s="20" t="s">
        <v>248</v>
      </c>
      <c r="C452" s="21" t="s">
        <v>16</v>
      </c>
      <c r="D452" s="17" t="s">
        <v>0</v>
      </c>
      <c r="E452" s="27">
        <f>E453+E455+E457</f>
        <v>177024.19999999998</v>
      </c>
      <c r="F452" s="27">
        <f>F453+F455+F457</f>
        <v>176610.9762</v>
      </c>
      <c r="G452" s="23">
        <f t="shared" si="34"/>
        <v>99.766572140984124</v>
      </c>
      <c r="H452" s="53">
        <f t="shared" si="35"/>
        <v>-413.22379999997793</v>
      </c>
    </row>
    <row r="453" spans="1:8" ht="126" x14ac:dyDescent="0.25">
      <c r="A453" s="17" t="s">
        <v>24</v>
      </c>
      <c r="B453" s="20" t="s">
        <v>248</v>
      </c>
      <c r="C453" s="21" t="s">
        <v>16</v>
      </c>
      <c r="D453" s="17" t="s">
        <v>25</v>
      </c>
      <c r="E453" s="27">
        <f>E454</f>
        <v>169583.4</v>
      </c>
      <c r="F453" s="27">
        <f>F454</f>
        <v>169365.51696000001</v>
      </c>
      <c r="G453" s="23">
        <f t="shared" si="34"/>
        <v>99.871518651000045</v>
      </c>
      <c r="H453" s="53">
        <f t="shared" si="35"/>
        <v>-217.88303999998607</v>
      </c>
    </row>
    <row r="454" spans="1:8" ht="31.5" x14ac:dyDescent="0.25">
      <c r="A454" s="17" t="s">
        <v>26</v>
      </c>
      <c r="B454" s="20" t="s">
        <v>248</v>
      </c>
      <c r="C454" s="21" t="s">
        <v>16</v>
      </c>
      <c r="D454" s="17" t="s">
        <v>27</v>
      </c>
      <c r="E454" s="27">
        <v>169583.4</v>
      </c>
      <c r="F454" s="27">
        <v>169365.51696000001</v>
      </c>
      <c r="G454" s="23">
        <f t="shared" si="34"/>
        <v>99.871518651000045</v>
      </c>
      <c r="H454" s="53">
        <f t="shared" si="35"/>
        <v>-217.88303999998607</v>
      </c>
    </row>
    <row r="455" spans="1:8" ht="47.25" x14ac:dyDescent="0.25">
      <c r="A455" s="17" t="s">
        <v>28</v>
      </c>
      <c r="B455" s="20" t="s">
        <v>248</v>
      </c>
      <c r="C455" s="21" t="s">
        <v>16</v>
      </c>
      <c r="D455" s="17" t="s">
        <v>29</v>
      </c>
      <c r="E455" s="27">
        <f t="shared" ref="E455:F455" si="38">E456</f>
        <v>7372.5</v>
      </c>
      <c r="F455" s="27">
        <f t="shared" si="38"/>
        <v>7245.4229999999998</v>
      </c>
      <c r="G455" s="23">
        <f t="shared" si="34"/>
        <v>98.276337741607321</v>
      </c>
      <c r="H455" s="53">
        <f t="shared" si="35"/>
        <v>-127.07700000000023</v>
      </c>
    </row>
    <row r="456" spans="1:8" ht="63" x14ac:dyDescent="0.25">
      <c r="A456" s="17" t="s">
        <v>30</v>
      </c>
      <c r="B456" s="20" t="s">
        <v>248</v>
      </c>
      <c r="C456" s="21" t="s">
        <v>16</v>
      </c>
      <c r="D456" s="17" t="s">
        <v>31</v>
      </c>
      <c r="E456" s="27">
        <f>800+6572.5</f>
        <v>7372.5</v>
      </c>
      <c r="F456" s="27">
        <f>799.923+6445.5</f>
        <v>7245.4229999999998</v>
      </c>
      <c r="G456" s="23">
        <f t="shared" si="34"/>
        <v>98.276337741607321</v>
      </c>
      <c r="H456" s="53">
        <f t="shared" si="35"/>
        <v>-127.07700000000023</v>
      </c>
    </row>
    <row r="457" spans="1:8" ht="31.5" x14ac:dyDescent="0.25">
      <c r="A457" s="17" t="s">
        <v>32</v>
      </c>
      <c r="B457" s="20" t="s">
        <v>248</v>
      </c>
      <c r="C457" s="21" t="s">
        <v>16</v>
      </c>
      <c r="D457" s="17" t="s">
        <v>33</v>
      </c>
      <c r="E457" s="27">
        <f>E458</f>
        <v>68.3</v>
      </c>
      <c r="F457" s="27">
        <v>3.6240000000000001E-2</v>
      </c>
      <c r="G457" s="23">
        <f t="shared" ref="G457:G521" si="39">F457/E457*100</f>
        <v>5.3060029282576873E-2</v>
      </c>
      <c r="H457" s="53">
        <f t="shared" ref="H457:H521" si="40">F457-E457</f>
        <v>-68.263759999999991</v>
      </c>
    </row>
    <row r="458" spans="1:8" ht="31.5" x14ac:dyDescent="0.25">
      <c r="A458" s="17" t="s">
        <v>34</v>
      </c>
      <c r="B458" s="20" t="s">
        <v>248</v>
      </c>
      <c r="C458" s="21" t="s">
        <v>16</v>
      </c>
      <c r="D458" s="17" t="s">
        <v>35</v>
      </c>
      <c r="E458" s="27">
        <v>68.3</v>
      </c>
      <c r="F458" s="27">
        <v>0</v>
      </c>
      <c r="G458" s="23">
        <f t="shared" si="39"/>
        <v>0</v>
      </c>
      <c r="H458" s="53">
        <f t="shared" si="40"/>
        <v>-68.3</v>
      </c>
    </row>
    <row r="459" spans="1:8" ht="31.5" x14ac:dyDescent="0.25">
      <c r="A459" s="17" t="s">
        <v>250</v>
      </c>
      <c r="B459" s="20" t="s">
        <v>248</v>
      </c>
      <c r="C459" s="21" t="s">
        <v>45</v>
      </c>
      <c r="D459" s="17" t="s">
        <v>0</v>
      </c>
      <c r="E459" s="27">
        <f>E460+E462+E464</f>
        <v>23055.4</v>
      </c>
      <c r="F459" s="27">
        <f>F460+F462+F464</f>
        <v>23054.970140000001</v>
      </c>
      <c r="G459" s="23">
        <f t="shared" si="39"/>
        <v>99.998135534408434</v>
      </c>
      <c r="H459" s="53">
        <f t="shared" si="40"/>
        <v>-0.42986000000018976</v>
      </c>
    </row>
    <row r="460" spans="1:8" ht="126" x14ac:dyDescent="0.25">
      <c r="A460" s="17" t="s">
        <v>24</v>
      </c>
      <c r="B460" s="20" t="s">
        <v>248</v>
      </c>
      <c r="C460" s="21" t="s">
        <v>45</v>
      </c>
      <c r="D460" s="17" t="s">
        <v>25</v>
      </c>
      <c r="E460" s="27">
        <f>E461</f>
        <v>51.3</v>
      </c>
      <c r="F460" s="27">
        <f>F461</f>
        <v>51.256</v>
      </c>
      <c r="G460" s="23">
        <f t="shared" si="39"/>
        <v>99.914230019493189</v>
      </c>
      <c r="H460" s="53">
        <f t="shared" si="40"/>
        <v>-4.399999999999693E-2</v>
      </c>
    </row>
    <row r="461" spans="1:8" ht="31.5" x14ac:dyDescent="0.25">
      <c r="A461" s="17" t="s">
        <v>26</v>
      </c>
      <c r="B461" s="20" t="s">
        <v>248</v>
      </c>
      <c r="C461" s="21" t="s">
        <v>45</v>
      </c>
      <c r="D461" s="17" t="s">
        <v>27</v>
      </c>
      <c r="E461" s="27">
        <v>51.3</v>
      </c>
      <c r="F461" s="27">
        <v>51.256</v>
      </c>
      <c r="G461" s="23">
        <f t="shared" si="39"/>
        <v>99.914230019493189</v>
      </c>
      <c r="H461" s="53">
        <f t="shared" si="40"/>
        <v>-4.399999999999693E-2</v>
      </c>
    </row>
    <row r="462" spans="1:8" ht="47.25" x14ac:dyDescent="0.25">
      <c r="A462" s="17" t="s">
        <v>28</v>
      </c>
      <c r="B462" s="20" t="s">
        <v>248</v>
      </c>
      <c r="C462" s="21" t="s">
        <v>45</v>
      </c>
      <c r="D462" s="17" t="s">
        <v>29</v>
      </c>
      <c r="E462" s="27">
        <f>E463</f>
        <v>1270.5999999999999</v>
      </c>
      <c r="F462" s="27">
        <f>F463</f>
        <v>1270.42641</v>
      </c>
      <c r="G462" s="23">
        <f t="shared" si="39"/>
        <v>99.986337950574551</v>
      </c>
      <c r="H462" s="53">
        <f t="shared" si="40"/>
        <v>-0.17358999999987645</v>
      </c>
    </row>
    <row r="463" spans="1:8" ht="63" x14ac:dyDescent="0.25">
      <c r="A463" s="17" t="s">
        <v>30</v>
      </c>
      <c r="B463" s="20" t="s">
        <v>248</v>
      </c>
      <c r="C463" s="21" t="s">
        <v>45</v>
      </c>
      <c r="D463" s="17" t="s">
        <v>31</v>
      </c>
      <c r="E463" s="27">
        <v>1270.5999999999999</v>
      </c>
      <c r="F463" s="27">
        <v>1270.42641</v>
      </c>
      <c r="G463" s="23">
        <f t="shared" si="39"/>
        <v>99.986337950574551</v>
      </c>
      <c r="H463" s="53">
        <f t="shared" si="40"/>
        <v>-0.17358999999987645</v>
      </c>
    </row>
    <row r="464" spans="1:8" ht="63" x14ac:dyDescent="0.25">
      <c r="A464" s="17" t="s">
        <v>17</v>
      </c>
      <c r="B464" s="20" t="s">
        <v>248</v>
      </c>
      <c r="C464" s="21" t="s">
        <v>45</v>
      </c>
      <c r="D464" s="17" t="s">
        <v>18</v>
      </c>
      <c r="E464" s="27">
        <f>E465+E466</f>
        <v>21733.5</v>
      </c>
      <c r="F464" s="27">
        <f>F465+F466</f>
        <v>21733.28773</v>
      </c>
      <c r="G464" s="23">
        <f t="shared" si="39"/>
        <v>99.999023305036005</v>
      </c>
      <c r="H464" s="53">
        <f t="shared" si="40"/>
        <v>-0.21226999999998952</v>
      </c>
    </row>
    <row r="465" spans="1:8" ht="31.5" x14ac:dyDescent="0.25">
      <c r="A465" s="17" t="s">
        <v>19</v>
      </c>
      <c r="B465" s="20" t="s">
        <v>248</v>
      </c>
      <c r="C465" s="21" t="s">
        <v>45</v>
      </c>
      <c r="D465" s="17" t="s">
        <v>20</v>
      </c>
      <c r="E465" s="27">
        <f>2970.8+5213.1</f>
        <v>8183.9000000000005</v>
      </c>
      <c r="F465" s="27">
        <f>2970.7095+5213.1</f>
        <v>8183.8095000000003</v>
      </c>
      <c r="G465" s="23">
        <f t="shared" si="39"/>
        <v>99.998894170261124</v>
      </c>
      <c r="H465" s="53">
        <f t="shared" si="40"/>
        <v>-9.0500000000247383E-2</v>
      </c>
    </row>
    <row r="466" spans="1:8" ht="31.5" x14ac:dyDescent="0.25">
      <c r="A466" s="17" t="s">
        <v>208</v>
      </c>
      <c r="B466" s="20" t="s">
        <v>248</v>
      </c>
      <c r="C466" s="21" t="s">
        <v>45</v>
      </c>
      <c r="D466" s="17" t="s">
        <v>209</v>
      </c>
      <c r="E466" s="27">
        <f>3015.4+10534.2</f>
        <v>13549.6</v>
      </c>
      <c r="F466" s="27">
        <f>3015.37823+10534.1</f>
        <v>13549.478230000001</v>
      </c>
      <c r="G466" s="23">
        <f t="shared" si="39"/>
        <v>99.999101301883456</v>
      </c>
      <c r="H466" s="53">
        <f t="shared" si="40"/>
        <v>-0.12176999999974214</v>
      </c>
    </row>
    <row r="467" spans="1:8" ht="126" x14ac:dyDescent="0.25">
      <c r="A467" s="17" t="s">
        <v>252</v>
      </c>
      <c r="B467" s="20" t="s">
        <v>248</v>
      </c>
      <c r="C467" s="21" t="s">
        <v>253</v>
      </c>
      <c r="D467" s="17" t="s">
        <v>0</v>
      </c>
      <c r="E467" s="27">
        <f>E468</f>
        <v>1820.4</v>
      </c>
      <c r="F467" s="27">
        <f>F468</f>
        <v>1820.4</v>
      </c>
      <c r="G467" s="23">
        <f t="shared" si="39"/>
        <v>100</v>
      </c>
      <c r="H467" s="53">
        <f t="shared" si="40"/>
        <v>0</v>
      </c>
    </row>
    <row r="468" spans="1:8" ht="63" x14ac:dyDescent="0.25">
      <c r="A468" s="17" t="s">
        <v>17</v>
      </c>
      <c r="B468" s="20" t="s">
        <v>248</v>
      </c>
      <c r="C468" s="21" t="s">
        <v>253</v>
      </c>
      <c r="D468" s="17" t="s">
        <v>18</v>
      </c>
      <c r="E468" s="27">
        <f>E469+E470</f>
        <v>1820.4</v>
      </c>
      <c r="F468" s="27">
        <f>F469+F470</f>
        <v>1820.4</v>
      </c>
      <c r="G468" s="23">
        <f t="shared" si="39"/>
        <v>100</v>
      </c>
      <c r="H468" s="53">
        <f t="shared" si="40"/>
        <v>0</v>
      </c>
    </row>
    <row r="469" spans="1:8" ht="31.5" x14ac:dyDescent="0.25">
      <c r="A469" s="17" t="s">
        <v>19</v>
      </c>
      <c r="B469" s="20" t="s">
        <v>248</v>
      </c>
      <c r="C469" s="21" t="s">
        <v>253</v>
      </c>
      <c r="D469" s="17" t="s">
        <v>20</v>
      </c>
      <c r="E469" s="27">
        <v>470.4</v>
      </c>
      <c r="F469" s="27">
        <v>470.4</v>
      </c>
      <c r="G469" s="23">
        <f t="shared" si="39"/>
        <v>100</v>
      </c>
      <c r="H469" s="53">
        <f t="shared" si="40"/>
        <v>0</v>
      </c>
    </row>
    <row r="470" spans="1:8" ht="31.5" x14ac:dyDescent="0.25">
      <c r="A470" s="17" t="s">
        <v>208</v>
      </c>
      <c r="B470" s="20" t="s">
        <v>248</v>
      </c>
      <c r="C470" s="21" t="s">
        <v>253</v>
      </c>
      <c r="D470" s="17" t="s">
        <v>209</v>
      </c>
      <c r="E470" s="27">
        <v>1350</v>
      </c>
      <c r="F470" s="27">
        <v>1350</v>
      </c>
      <c r="G470" s="23">
        <f t="shared" si="39"/>
        <v>100</v>
      </c>
      <c r="H470" s="53">
        <f t="shared" si="40"/>
        <v>0</v>
      </c>
    </row>
    <row r="471" spans="1:8" ht="78.75" x14ac:dyDescent="0.25">
      <c r="A471" s="17" t="s">
        <v>254</v>
      </c>
      <c r="B471" s="20" t="s">
        <v>248</v>
      </c>
      <c r="C471" s="21" t="s">
        <v>234</v>
      </c>
      <c r="D471" s="17" t="s">
        <v>0</v>
      </c>
      <c r="E471" s="27">
        <f>E472</f>
        <v>27479</v>
      </c>
      <c r="F471" s="27">
        <f>F472</f>
        <v>26179.79521</v>
      </c>
      <c r="G471" s="23">
        <f t="shared" si="39"/>
        <v>95.272008479202299</v>
      </c>
      <c r="H471" s="53">
        <f t="shared" si="40"/>
        <v>-1299.2047899999998</v>
      </c>
    </row>
    <row r="472" spans="1:8" ht="63" x14ac:dyDescent="0.25">
      <c r="A472" s="17" t="s">
        <v>17</v>
      </c>
      <c r="B472" s="20" t="s">
        <v>248</v>
      </c>
      <c r="C472" s="21" t="s">
        <v>234</v>
      </c>
      <c r="D472" s="17" t="s">
        <v>18</v>
      </c>
      <c r="E472" s="27">
        <f>E473+E474</f>
        <v>27479</v>
      </c>
      <c r="F472" s="27">
        <f>F473+F474</f>
        <v>26179.79521</v>
      </c>
      <c r="G472" s="23">
        <f t="shared" si="39"/>
        <v>95.272008479202299</v>
      </c>
      <c r="H472" s="53">
        <f t="shared" si="40"/>
        <v>-1299.2047899999998</v>
      </c>
    </row>
    <row r="473" spans="1:8" ht="31.5" x14ac:dyDescent="0.25">
      <c r="A473" s="17" t="s">
        <v>19</v>
      </c>
      <c r="B473" s="20" t="s">
        <v>248</v>
      </c>
      <c r="C473" s="21" t="s">
        <v>234</v>
      </c>
      <c r="D473" s="17" t="s">
        <v>20</v>
      </c>
      <c r="E473" s="27">
        <v>22413.7</v>
      </c>
      <c r="F473" s="27">
        <v>21334.11708</v>
      </c>
      <c r="G473" s="23">
        <f t="shared" si="39"/>
        <v>95.183379272498513</v>
      </c>
      <c r="H473" s="53">
        <f t="shared" si="40"/>
        <v>-1079.5829200000007</v>
      </c>
    </row>
    <row r="474" spans="1:8" ht="31.5" x14ac:dyDescent="0.25">
      <c r="A474" s="17" t="s">
        <v>208</v>
      </c>
      <c r="B474" s="20" t="s">
        <v>248</v>
      </c>
      <c r="C474" s="21" t="s">
        <v>234</v>
      </c>
      <c r="D474" s="17" t="s">
        <v>209</v>
      </c>
      <c r="E474" s="27">
        <v>5065.3</v>
      </c>
      <c r="F474" s="27">
        <v>4845.6781300000002</v>
      </c>
      <c r="G474" s="23">
        <f t="shared" si="39"/>
        <v>95.664188300791665</v>
      </c>
      <c r="H474" s="53">
        <f t="shared" si="40"/>
        <v>-219.62186999999994</v>
      </c>
    </row>
    <row r="475" spans="1:8" ht="78.75" x14ac:dyDescent="0.25">
      <c r="A475" s="17" t="s">
        <v>255</v>
      </c>
      <c r="B475" s="20" t="s">
        <v>248</v>
      </c>
      <c r="C475" s="21" t="s">
        <v>256</v>
      </c>
      <c r="D475" s="17" t="s">
        <v>0</v>
      </c>
      <c r="E475" s="27">
        <f>E476+E478</f>
        <v>8656.4</v>
      </c>
      <c r="F475" s="27">
        <f>F476+F478</f>
        <v>8655.5911899999992</v>
      </c>
      <c r="G475" s="23">
        <f t="shared" si="39"/>
        <v>99.990656508479276</v>
      </c>
      <c r="H475" s="53">
        <f t="shared" si="40"/>
        <v>-0.80881000000044878</v>
      </c>
    </row>
    <row r="476" spans="1:8" ht="126" x14ac:dyDescent="0.25">
      <c r="A476" s="17" t="s">
        <v>24</v>
      </c>
      <c r="B476" s="20" t="s">
        <v>248</v>
      </c>
      <c r="C476" s="21" t="s">
        <v>256</v>
      </c>
      <c r="D476" s="17" t="s">
        <v>25</v>
      </c>
      <c r="E476" s="27">
        <f>E477</f>
        <v>6777</v>
      </c>
      <c r="F476" s="27">
        <f>F477</f>
        <v>6776.9704000000002</v>
      </c>
      <c r="G476" s="23">
        <f t="shared" si="39"/>
        <v>99.999563228567212</v>
      </c>
      <c r="H476" s="53">
        <f t="shared" si="40"/>
        <v>-2.959999999984575E-2</v>
      </c>
    </row>
    <row r="477" spans="1:8" ht="47.25" x14ac:dyDescent="0.25">
      <c r="A477" s="17" t="s">
        <v>257</v>
      </c>
      <c r="B477" s="20" t="s">
        <v>248</v>
      </c>
      <c r="C477" s="21" t="s">
        <v>256</v>
      </c>
      <c r="D477" s="17" t="s">
        <v>258</v>
      </c>
      <c r="E477" s="27">
        <v>6777</v>
      </c>
      <c r="F477" s="27">
        <v>6776.9704000000002</v>
      </c>
      <c r="G477" s="23">
        <f t="shared" si="39"/>
        <v>99.999563228567212</v>
      </c>
      <c r="H477" s="53">
        <f t="shared" si="40"/>
        <v>-2.959999999984575E-2</v>
      </c>
    </row>
    <row r="478" spans="1:8" ht="47.25" x14ac:dyDescent="0.25">
      <c r="A478" s="17" t="s">
        <v>28</v>
      </c>
      <c r="B478" s="20" t="s">
        <v>248</v>
      </c>
      <c r="C478" s="21" t="s">
        <v>256</v>
      </c>
      <c r="D478" s="17" t="s">
        <v>29</v>
      </c>
      <c r="E478" s="27">
        <f>E479</f>
        <v>1879.4</v>
      </c>
      <c r="F478" s="27">
        <f>F479</f>
        <v>1878.6207899999999</v>
      </c>
      <c r="G478" s="23">
        <f t="shared" si="39"/>
        <v>99.95853942747685</v>
      </c>
      <c r="H478" s="53">
        <f t="shared" si="40"/>
        <v>-0.77921000000014828</v>
      </c>
    </row>
    <row r="479" spans="1:8" ht="63" x14ac:dyDescent="0.25">
      <c r="A479" s="17" t="s">
        <v>30</v>
      </c>
      <c r="B479" s="20" t="s">
        <v>248</v>
      </c>
      <c r="C479" s="21" t="s">
        <v>256</v>
      </c>
      <c r="D479" s="17" t="s">
        <v>31</v>
      </c>
      <c r="E479" s="27">
        <v>1879.4</v>
      </c>
      <c r="F479" s="27">
        <v>1878.6207899999999</v>
      </c>
      <c r="G479" s="23">
        <f t="shared" si="39"/>
        <v>99.95853942747685</v>
      </c>
      <c r="H479" s="53">
        <f t="shared" si="40"/>
        <v>-0.77921000000014828</v>
      </c>
    </row>
    <row r="480" spans="1:8" ht="63" x14ac:dyDescent="0.25">
      <c r="A480" s="17" t="s">
        <v>259</v>
      </c>
      <c r="B480" s="20" t="s">
        <v>248</v>
      </c>
      <c r="C480" s="21" t="s">
        <v>260</v>
      </c>
      <c r="D480" s="17" t="s">
        <v>0</v>
      </c>
      <c r="E480" s="27">
        <f>E481</f>
        <v>10406.6</v>
      </c>
      <c r="F480" s="27">
        <f>F481</f>
        <v>9158.6061800000007</v>
      </c>
      <c r="G480" s="23">
        <f t="shared" si="39"/>
        <v>88.007669940230244</v>
      </c>
      <c r="H480" s="53">
        <f t="shared" si="40"/>
        <v>-1247.9938199999997</v>
      </c>
    </row>
    <row r="481" spans="1:8" ht="31.5" x14ac:dyDescent="0.25">
      <c r="A481" s="17" t="s">
        <v>57</v>
      </c>
      <c r="B481" s="20" t="s">
        <v>248</v>
      </c>
      <c r="C481" s="21" t="s">
        <v>260</v>
      </c>
      <c r="D481" s="17" t="s">
        <v>58</v>
      </c>
      <c r="E481" s="27">
        <f>E482</f>
        <v>10406.6</v>
      </c>
      <c r="F481" s="27">
        <f>F482</f>
        <v>9158.6061800000007</v>
      </c>
      <c r="G481" s="23">
        <f t="shared" si="39"/>
        <v>88.007669940230244</v>
      </c>
      <c r="H481" s="53">
        <f t="shared" si="40"/>
        <v>-1247.9938199999997</v>
      </c>
    </row>
    <row r="482" spans="1:8" ht="31.5" x14ac:dyDescent="0.25">
      <c r="A482" s="17" t="s">
        <v>59</v>
      </c>
      <c r="B482" s="20" t="s">
        <v>248</v>
      </c>
      <c r="C482" s="21" t="s">
        <v>260</v>
      </c>
      <c r="D482" s="17" t="s">
        <v>60</v>
      </c>
      <c r="E482" s="27">
        <v>10406.6</v>
      </c>
      <c r="F482" s="27">
        <v>9158.6061800000007</v>
      </c>
      <c r="G482" s="23">
        <f t="shared" si="39"/>
        <v>88.007669940230244</v>
      </c>
      <c r="H482" s="53">
        <f t="shared" si="40"/>
        <v>-1247.9938199999997</v>
      </c>
    </row>
    <row r="483" spans="1:8" ht="63" x14ac:dyDescent="0.25">
      <c r="A483" s="28" t="s">
        <v>251</v>
      </c>
      <c r="B483" s="29" t="s">
        <v>248</v>
      </c>
      <c r="C483" s="30" t="s">
        <v>619</v>
      </c>
      <c r="D483" s="31" t="s">
        <v>0</v>
      </c>
      <c r="E483" s="27">
        <f>E484</f>
        <v>4429.2</v>
      </c>
      <c r="F483" s="27">
        <f>F484</f>
        <v>4102.35016</v>
      </c>
      <c r="G483" s="32">
        <f t="shared" si="39"/>
        <v>92.620567145308414</v>
      </c>
      <c r="H483" s="58">
        <f t="shared" si="40"/>
        <v>-326.84983999999986</v>
      </c>
    </row>
    <row r="484" spans="1:8" ht="29.25" customHeight="1" x14ac:dyDescent="0.25">
      <c r="A484" s="28" t="s">
        <v>57</v>
      </c>
      <c r="B484" s="29" t="s">
        <v>248</v>
      </c>
      <c r="C484" s="30" t="s">
        <v>619</v>
      </c>
      <c r="D484" s="28" t="s">
        <v>58</v>
      </c>
      <c r="E484" s="27">
        <f>E485</f>
        <v>4429.2</v>
      </c>
      <c r="F484" s="27">
        <f>F485</f>
        <v>4102.35016</v>
      </c>
      <c r="G484" s="32">
        <f t="shared" si="39"/>
        <v>92.620567145308414</v>
      </c>
      <c r="H484" s="58">
        <f t="shared" si="40"/>
        <v>-326.84983999999986</v>
      </c>
    </row>
    <row r="485" spans="1:8" ht="36" customHeight="1" x14ac:dyDescent="0.25">
      <c r="A485" s="28" t="s">
        <v>59</v>
      </c>
      <c r="B485" s="29" t="s">
        <v>248</v>
      </c>
      <c r="C485" s="30" t="s">
        <v>619</v>
      </c>
      <c r="D485" s="28" t="s">
        <v>60</v>
      </c>
      <c r="E485" s="27">
        <v>4429.2</v>
      </c>
      <c r="F485" s="27">
        <v>4102.35016</v>
      </c>
      <c r="G485" s="32">
        <f t="shared" si="39"/>
        <v>92.620567145308414</v>
      </c>
      <c r="H485" s="58">
        <f t="shared" si="40"/>
        <v>-326.84983999999986</v>
      </c>
    </row>
    <row r="486" spans="1:8" ht="76.5" customHeight="1" x14ac:dyDescent="0.25">
      <c r="A486" s="28" t="s">
        <v>255</v>
      </c>
      <c r="B486" s="29" t="s">
        <v>248</v>
      </c>
      <c r="C486" s="30" t="s">
        <v>620</v>
      </c>
      <c r="D486" s="31" t="s">
        <v>0</v>
      </c>
      <c r="E486" s="27">
        <f>E487+E489</f>
        <v>120876.8</v>
      </c>
      <c r="F486" s="27">
        <f>F487+F489</f>
        <v>108456.39268999999</v>
      </c>
      <c r="G486" s="32">
        <f t="shared" si="39"/>
        <v>89.724738485797104</v>
      </c>
      <c r="H486" s="58">
        <f t="shared" si="40"/>
        <v>-12420.40731000001</v>
      </c>
    </row>
    <row r="487" spans="1:8" ht="33" customHeight="1" x14ac:dyDescent="0.25">
      <c r="A487" s="28" t="s">
        <v>57</v>
      </c>
      <c r="B487" s="29" t="s">
        <v>248</v>
      </c>
      <c r="C487" s="30" t="s">
        <v>620</v>
      </c>
      <c r="D487" s="28" t="s">
        <v>58</v>
      </c>
      <c r="E487" s="27">
        <f>E488</f>
        <v>88711.8</v>
      </c>
      <c r="F487" s="27">
        <f>F488</f>
        <v>76291.392689999993</v>
      </c>
      <c r="G487" s="32">
        <f t="shared" si="39"/>
        <v>85.999148580008509</v>
      </c>
      <c r="H487" s="58">
        <f t="shared" si="40"/>
        <v>-12420.40731000001</v>
      </c>
    </row>
    <row r="488" spans="1:8" ht="48" customHeight="1" x14ac:dyDescent="0.25">
      <c r="A488" s="28" t="s">
        <v>103</v>
      </c>
      <c r="B488" s="29" t="s">
        <v>248</v>
      </c>
      <c r="C488" s="30" t="s">
        <v>620</v>
      </c>
      <c r="D488" s="28" t="s">
        <v>104</v>
      </c>
      <c r="E488" s="27">
        <v>88711.8</v>
      </c>
      <c r="F488" s="27">
        <v>76291.392689999993</v>
      </c>
      <c r="G488" s="32">
        <f t="shared" si="39"/>
        <v>85.999148580008509</v>
      </c>
      <c r="H488" s="58">
        <f t="shared" si="40"/>
        <v>-12420.40731000001</v>
      </c>
    </row>
    <row r="489" spans="1:8" ht="48.75" customHeight="1" x14ac:dyDescent="0.25">
      <c r="A489" s="28" t="s">
        <v>49</v>
      </c>
      <c r="B489" s="29" t="s">
        <v>248</v>
      </c>
      <c r="C489" s="30" t="s">
        <v>620</v>
      </c>
      <c r="D489" s="28" t="s">
        <v>50</v>
      </c>
      <c r="E489" s="27">
        <f>E490</f>
        <v>32165</v>
      </c>
      <c r="F489" s="27">
        <f>F490</f>
        <v>32165</v>
      </c>
      <c r="G489" s="32">
        <f t="shared" si="39"/>
        <v>100</v>
      </c>
      <c r="H489" s="58">
        <f t="shared" si="40"/>
        <v>0</v>
      </c>
    </row>
    <row r="490" spans="1:8" ht="17.25" customHeight="1" x14ac:dyDescent="0.25">
      <c r="A490" s="28" t="s">
        <v>51</v>
      </c>
      <c r="B490" s="29" t="s">
        <v>248</v>
      </c>
      <c r="C490" s="30" t="s">
        <v>620</v>
      </c>
      <c r="D490" s="28" t="s">
        <v>52</v>
      </c>
      <c r="E490" s="27">
        <v>32165</v>
      </c>
      <c r="F490" s="27">
        <v>32165</v>
      </c>
      <c r="G490" s="32">
        <f t="shared" si="39"/>
        <v>100</v>
      </c>
      <c r="H490" s="58">
        <f t="shared" si="40"/>
        <v>0</v>
      </c>
    </row>
    <row r="491" spans="1:8" ht="47.25" x14ac:dyDescent="0.25">
      <c r="A491" s="17" t="s">
        <v>261</v>
      </c>
      <c r="B491" s="20" t="s">
        <v>262</v>
      </c>
      <c r="C491" s="21" t="s">
        <v>12</v>
      </c>
      <c r="D491" s="17" t="s">
        <v>0</v>
      </c>
      <c r="E491" s="27">
        <f>E492+E496</f>
        <v>12626.5</v>
      </c>
      <c r="F491" s="27">
        <f>F492+F496</f>
        <v>12626.25</v>
      </c>
      <c r="G491" s="23">
        <f t="shared" si="39"/>
        <v>99.998020037223299</v>
      </c>
      <c r="H491" s="53">
        <f t="shared" si="40"/>
        <v>-0.25</v>
      </c>
    </row>
    <row r="492" spans="1:8" ht="78.75" x14ac:dyDescent="0.25">
      <c r="A492" s="17" t="s">
        <v>263</v>
      </c>
      <c r="B492" s="20" t="s">
        <v>262</v>
      </c>
      <c r="C492" s="21" t="s">
        <v>264</v>
      </c>
      <c r="D492" s="17" t="s">
        <v>0</v>
      </c>
      <c r="E492" s="27">
        <f>E493</f>
        <v>12500</v>
      </c>
      <c r="F492" s="27">
        <f>F493</f>
        <v>12499.75</v>
      </c>
      <c r="G492" s="23">
        <f t="shared" si="39"/>
        <v>99.998000000000005</v>
      </c>
      <c r="H492" s="53">
        <f t="shared" si="40"/>
        <v>-0.25</v>
      </c>
    </row>
    <row r="493" spans="1:8" ht="63" x14ac:dyDescent="0.25">
      <c r="A493" s="17" t="s">
        <v>17</v>
      </c>
      <c r="B493" s="20" t="s">
        <v>262</v>
      </c>
      <c r="C493" s="21" t="s">
        <v>264</v>
      </c>
      <c r="D493" s="17" t="s">
        <v>18</v>
      </c>
      <c r="E493" s="27">
        <f>E494+E495</f>
        <v>12500</v>
      </c>
      <c r="F493" s="27">
        <f>F494+F495</f>
        <v>12499.75</v>
      </c>
      <c r="G493" s="23">
        <f t="shared" si="39"/>
        <v>99.998000000000005</v>
      </c>
      <c r="H493" s="53">
        <f t="shared" si="40"/>
        <v>-0.25</v>
      </c>
    </row>
    <row r="494" spans="1:8" ht="31.5" x14ac:dyDescent="0.25">
      <c r="A494" s="17" t="s">
        <v>19</v>
      </c>
      <c r="B494" s="20" t="s">
        <v>262</v>
      </c>
      <c r="C494" s="21" t="s">
        <v>264</v>
      </c>
      <c r="D494" s="17" t="s">
        <v>20</v>
      </c>
      <c r="E494" s="27">
        <v>5000</v>
      </c>
      <c r="F494" s="27">
        <v>4999.75</v>
      </c>
      <c r="G494" s="23">
        <f t="shared" si="39"/>
        <v>99.995000000000005</v>
      </c>
      <c r="H494" s="53">
        <f t="shared" si="40"/>
        <v>-0.25</v>
      </c>
    </row>
    <row r="495" spans="1:8" ht="31.5" x14ac:dyDescent="0.25">
      <c r="A495" s="17" t="s">
        <v>208</v>
      </c>
      <c r="B495" s="20" t="s">
        <v>262</v>
      </c>
      <c r="C495" s="21" t="s">
        <v>264</v>
      </c>
      <c r="D495" s="17" t="s">
        <v>209</v>
      </c>
      <c r="E495" s="27">
        <v>7500</v>
      </c>
      <c r="F495" s="27">
        <v>7500</v>
      </c>
      <c r="G495" s="23">
        <f t="shared" si="39"/>
        <v>100</v>
      </c>
      <c r="H495" s="53">
        <f t="shared" si="40"/>
        <v>0</v>
      </c>
    </row>
    <row r="496" spans="1:8" ht="78.75" x14ac:dyDescent="0.25">
      <c r="A496" s="17" t="s">
        <v>265</v>
      </c>
      <c r="B496" s="20" t="s">
        <v>262</v>
      </c>
      <c r="C496" s="21" t="s">
        <v>266</v>
      </c>
      <c r="D496" s="17" t="s">
        <v>0</v>
      </c>
      <c r="E496" s="27">
        <v>126.5</v>
      </c>
      <c r="F496" s="27">
        <v>126.5</v>
      </c>
      <c r="G496" s="23">
        <f t="shared" si="39"/>
        <v>100</v>
      </c>
      <c r="H496" s="53">
        <f t="shared" si="40"/>
        <v>0</v>
      </c>
    </row>
    <row r="497" spans="1:8" ht="63" x14ac:dyDescent="0.25">
      <c r="A497" s="17" t="s">
        <v>17</v>
      </c>
      <c r="B497" s="20" t="s">
        <v>262</v>
      </c>
      <c r="C497" s="21" t="s">
        <v>266</v>
      </c>
      <c r="D497" s="17" t="s">
        <v>18</v>
      </c>
      <c r="E497" s="27">
        <f>E498+E499</f>
        <v>126.5</v>
      </c>
      <c r="F497" s="27">
        <f>F498+F499</f>
        <v>126.40299999999999</v>
      </c>
      <c r="G497" s="23">
        <f t="shared" si="39"/>
        <v>99.923320158102754</v>
      </c>
      <c r="H497" s="53">
        <f t="shared" si="40"/>
        <v>-9.7000000000008413E-2</v>
      </c>
    </row>
    <row r="498" spans="1:8" ht="31.5" x14ac:dyDescent="0.25">
      <c r="A498" s="17" t="s">
        <v>19</v>
      </c>
      <c r="B498" s="20" t="s">
        <v>262</v>
      </c>
      <c r="C498" s="21" t="s">
        <v>266</v>
      </c>
      <c r="D498" s="17" t="s">
        <v>20</v>
      </c>
      <c r="E498" s="27">
        <v>50.6</v>
      </c>
      <c r="F498" s="27">
        <v>50.55</v>
      </c>
      <c r="G498" s="23">
        <f t="shared" si="39"/>
        <v>99.901185770750971</v>
      </c>
      <c r="H498" s="53">
        <f t="shared" si="40"/>
        <v>-5.0000000000004263E-2</v>
      </c>
    </row>
    <row r="499" spans="1:8" ht="31.5" x14ac:dyDescent="0.25">
      <c r="A499" s="17" t="s">
        <v>208</v>
      </c>
      <c r="B499" s="20" t="s">
        <v>262</v>
      </c>
      <c r="C499" s="21" t="s">
        <v>266</v>
      </c>
      <c r="D499" s="17" t="s">
        <v>209</v>
      </c>
      <c r="E499" s="27">
        <v>75.900000000000006</v>
      </c>
      <c r="F499" s="27">
        <v>75.852999999999994</v>
      </c>
      <c r="G499" s="23">
        <f t="shared" si="39"/>
        <v>99.938076416337267</v>
      </c>
      <c r="H499" s="53">
        <f t="shared" si="40"/>
        <v>-4.7000000000011255E-2</v>
      </c>
    </row>
    <row r="500" spans="1:8" ht="31.5" x14ac:dyDescent="0.25">
      <c r="A500" s="17" t="s">
        <v>267</v>
      </c>
      <c r="B500" s="20" t="s">
        <v>268</v>
      </c>
      <c r="C500" s="21" t="s">
        <v>12</v>
      </c>
      <c r="D500" s="17" t="s">
        <v>0</v>
      </c>
      <c r="E500" s="27">
        <f>E501+E504</f>
        <v>338.4</v>
      </c>
      <c r="F500" s="27">
        <f>F501+F504</f>
        <v>175.90800000000002</v>
      </c>
      <c r="G500" s="23">
        <f t="shared" si="39"/>
        <v>51.982269503546107</v>
      </c>
      <c r="H500" s="53">
        <f t="shared" si="40"/>
        <v>-162.49199999999996</v>
      </c>
    </row>
    <row r="501" spans="1:8" ht="63" x14ac:dyDescent="0.25">
      <c r="A501" s="17" t="s">
        <v>269</v>
      </c>
      <c r="B501" s="20" t="s">
        <v>268</v>
      </c>
      <c r="C501" s="21" t="s">
        <v>217</v>
      </c>
      <c r="D501" s="17" t="s">
        <v>0</v>
      </c>
      <c r="E501" s="27">
        <f>E502</f>
        <v>328.2</v>
      </c>
      <c r="F501" s="27">
        <f>F502</f>
        <v>170.63076000000001</v>
      </c>
      <c r="G501" s="23">
        <f t="shared" si="39"/>
        <v>51.989872029250463</v>
      </c>
      <c r="H501" s="53">
        <f t="shared" si="40"/>
        <v>-157.56923999999998</v>
      </c>
    </row>
    <row r="502" spans="1:8" ht="47.25" x14ac:dyDescent="0.25">
      <c r="A502" s="17" t="s">
        <v>28</v>
      </c>
      <c r="B502" s="20" t="s">
        <v>268</v>
      </c>
      <c r="C502" s="21" t="s">
        <v>217</v>
      </c>
      <c r="D502" s="17" t="s">
        <v>29</v>
      </c>
      <c r="E502" s="27">
        <f>E503</f>
        <v>328.2</v>
      </c>
      <c r="F502" s="27">
        <f>F503</f>
        <v>170.63076000000001</v>
      </c>
      <c r="G502" s="23">
        <f t="shared" si="39"/>
        <v>51.989872029250463</v>
      </c>
      <c r="H502" s="53">
        <f t="shared" si="40"/>
        <v>-157.56923999999998</v>
      </c>
    </row>
    <row r="503" spans="1:8" ht="63" x14ac:dyDescent="0.25">
      <c r="A503" s="17" t="s">
        <v>30</v>
      </c>
      <c r="B503" s="20" t="s">
        <v>268</v>
      </c>
      <c r="C503" s="21" t="s">
        <v>217</v>
      </c>
      <c r="D503" s="17" t="s">
        <v>31</v>
      </c>
      <c r="E503" s="27">
        <v>328.2</v>
      </c>
      <c r="F503" s="27">
        <v>170.63076000000001</v>
      </c>
      <c r="G503" s="23">
        <f t="shared" si="39"/>
        <v>51.989872029250463</v>
      </c>
      <c r="H503" s="53">
        <f t="shared" si="40"/>
        <v>-157.56923999999998</v>
      </c>
    </row>
    <row r="504" spans="1:8" ht="63" x14ac:dyDescent="0.25">
      <c r="A504" s="17" t="s">
        <v>270</v>
      </c>
      <c r="B504" s="20" t="s">
        <v>268</v>
      </c>
      <c r="C504" s="21" t="s">
        <v>220</v>
      </c>
      <c r="D504" s="17" t="s">
        <v>0</v>
      </c>
      <c r="E504" s="27">
        <f>E505</f>
        <v>10.199999999999999</v>
      </c>
      <c r="F504" s="27">
        <f>F505</f>
        <v>5.2772399999999999</v>
      </c>
      <c r="G504" s="23">
        <f t="shared" si="39"/>
        <v>51.737647058823534</v>
      </c>
      <c r="H504" s="53">
        <f t="shared" si="40"/>
        <v>-4.9227599999999994</v>
      </c>
    </row>
    <row r="505" spans="1:8" ht="47.25" x14ac:dyDescent="0.25">
      <c r="A505" s="17" t="s">
        <v>28</v>
      </c>
      <c r="B505" s="20" t="s">
        <v>268</v>
      </c>
      <c r="C505" s="21" t="s">
        <v>220</v>
      </c>
      <c r="D505" s="17" t="s">
        <v>29</v>
      </c>
      <c r="E505" s="27">
        <f>E506</f>
        <v>10.199999999999999</v>
      </c>
      <c r="F505" s="27">
        <f>F506</f>
        <v>5.2772399999999999</v>
      </c>
      <c r="G505" s="23">
        <f t="shared" si="39"/>
        <v>51.737647058823534</v>
      </c>
      <c r="H505" s="53">
        <f t="shared" si="40"/>
        <v>-4.9227599999999994</v>
      </c>
    </row>
    <row r="506" spans="1:8" ht="63" x14ac:dyDescent="0.25">
      <c r="A506" s="17" t="s">
        <v>30</v>
      </c>
      <c r="B506" s="20" t="s">
        <v>268</v>
      </c>
      <c r="C506" s="21" t="s">
        <v>220</v>
      </c>
      <c r="D506" s="17" t="s">
        <v>31</v>
      </c>
      <c r="E506" s="27">
        <v>10.199999999999999</v>
      </c>
      <c r="F506" s="27">
        <v>5.2772399999999999</v>
      </c>
      <c r="G506" s="23">
        <f t="shared" si="39"/>
        <v>51.737647058823534</v>
      </c>
      <c r="H506" s="53">
        <f t="shared" si="40"/>
        <v>-4.9227599999999994</v>
      </c>
    </row>
    <row r="507" spans="1:8" ht="31.5" x14ac:dyDescent="0.25">
      <c r="A507" s="17" t="s">
        <v>271</v>
      </c>
      <c r="B507" s="20" t="s">
        <v>272</v>
      </c>
      <c r="C507" s="21" t="s">
        <v>12</v>
      </c>
      <c r="D507" s="17" t="s">
        <v>0</v>
      </c>
      <c r="E507" s="27">
        <f t="shared" ref="E507:F509" si="41">E508</f>
        <v>60</v>
      </c>
      <c r="F507" s="27">
        <f t="shared" si="41"/>
        <v>59.023110000000003</v>
      </c>
      <c r="G507" s="23">
        <f t="shared" si="39"/>
        <v>98.371850000000009</v>
      </c>
      <c r="H507" s="53">
        <f t="shared" si="40"/>
        <v>-0.97688999999999737</v>
      </c>
    </row>
    <row r="508" spans="1:8" ht="63" x14ac:dyDescent="0.25">
      <c r="A508" s="17" t="s">
        <v>273</v>
      </c>
      <c r="B508" s="20" t="s">
        <v>272</v>
      </c>
      <c r="C508" s="21" t="s">
        <v>45</v>
      </c>
      <c r="D508" s="17" t="s">
        <v>0</v>
      </c>
      <c r="E508" s="27">
        <f t="shared" si="41"/>
        <v>60</v>
      </c>
      <c r="F508" s="27">
        <f t="shared" si="41"/>
        <v>59.023110000000003</v>
      </c>
      <c r="G508" s="23">
        <f t="shared" si="39"/>
        <v>98.371850000000009</v>
      </c>
      <c r="H508" s="53">
        <f t="shared" si="40"/>
        <v>-0.97688999999999737</v>
      </c>
    </row>
    <row r="509" spans="1:8" ht="63" x14ac:dyDescent="0.25">
      <c r="A509" s="17" t="s">
        <v>17</v>
      </c>
      <c r="B509" s="20" t="s">
        <v>272</v>
      </c>
      <c r="C509" s="21" t="s">
        <v>45</v>
      </c>
      <c r="D509" s="17" t="s">
        <v>18</v>
      </c>
      <c r="E509" s="27">
        <f t="shared" si="41"/>
        <v>60</v>
      </c>
      <c r="F509" s="27">
        <f t="shared" si="41"/>
        <v>59.023110000000003</v>
      </c>
      <c r="G509" s="23">
        <f t="shared" si="39"/>
        <v>98.371850000000009</v>
      </c>
      <c r="H509" s="53">
        <f t="shared" si="40"/>
        <v>-0.97688999999999737</v>
      </c>
    </row>
    <row r="510" spans="1:8" ht="31.5" x14ac:dyDescent="0.25">
      <c r="A510" s="17" t="s">
        <v>19</v>
      </c>
      <c r="B510" s="20" t="s">
        <v>272</v>
      </c>
      <c r="C510" s="21" t="s">
        <v>45</v>
      </c>
      <c r="D510" s="17" t="s">
        <v>20</v>
      </c>
      <c r="E510" s="27">
        <v>60</v>
      </c>
      <c r="F510" s="27">
        <v>59.023110000000003</v>
      </c>
      <c r="G510" s="23">
        <f t="shared" si="39"/>
        <v>98.371850000000009</v>
      </c>
      <c r="H510" s="53">
        <f t="shared" si="40"/>
        <v>-0.97688999999999737</v>
      </c>
    </row>
    <row r="511" spans="1:8" ht="63" x14ac:dyDescent="0.25">
      <c r="A511" s="17" t="s">
        <v>274</v>
      </c>
      <c r="B511" s="20" t="s">
        <v>275</v>
      </c>
      <c r="C511" s="21" t="s">
        <v>12</v>
      </c>
      <c r="D511" s="17" t="s">
        <v>0</v>
      </c>
      <c r="E511" s="27">
        <f>E512</f>
        <v>12014.900000000001</v>
      </c>
      <c r="F511" s="27">
        <f>F512</f>
        <v>12014.900000000001</v>
      </c>
      <c r="G511" s="23">
        <f t="shared" si="39"/>
        <v>100</v>
      </c>
      <c r="H511" s="53">
        <f t="shared" si="40"/>
        <v>0</v>
      </c>
    </row>
    <row r="512" spans="1:8" ht="63" x14ac:dyDescent="0.25">
      <c r="A512" s="17" t="s">
        <v>276</v>
      </c>
      <c r="B512" s="20" t="s">
        <v>275</v>
      </c>
      <c r="C512" s="21" t="s">
        <v>277</v>
      </c>
      <c r="D512" s="17" t="s">
        <v>0</v>
      </c>
      <c r="E512" s="27">
        <f>E513</f>
        <v>12014.900000000001</v>
      </c>
      <c r="F512" s="27">
        <f>F513</f>
        <v>12014.900000000001</v>
      </c>
      <c r="G512" s="23">
        <f t="shared" si="39"/>
        <v>100</v>
      </c>
      <c r="H512" s="53">
        <f t="shared" si="40"/>
        <v>0</v>
      </c>
    </row>
    <row r="513" spans="1:8" ht="63" x14ac:dyDescent="0.25">
      <c r="A513" s="17" t="s">
        <v>17</v>
      </c>
      <c r="B513" s="20" t="s">
        <v>275</v>
      </c>
      <c r="C513" s="21" t="s">
        <v>277</v>
      </c>
      <c r="D513" s="17" t="s">
        <v>18</v>
      </c>
      <c r="E513" s="27">
        <f>E514+E515</f>
        <v>12014.900000000001</v>
      </c>
      <c r="F513" s="27">
        <f>F514+F515</f>
        <v>12014.900000000001</v>
      </c>
      <c r="G513" s="23">
        <f t="shared" si="39"/>
        <v>100</v>
      </c>
      <c r="H513" s="53">
        <f t="shared" si="40"/>
        <v>0</v>
      </c>
    </row>
    <row r="514" spans="1:8" ht="31.5" x14ac:dyDescent="0.25">
      <c r="A514" s="17" t="s">
        <v>19</v>
      </c>
      <c r="B514" s="20" t="s">
        <v>275</v>
      </c>
      <c r="C514" s="21" t="s">
        <v>277</v>
      </c>
      <c r="D514" s="17" t="s">
        <v>20</v>
      </c>
      <c r="E514" s="27">
        <f>10222.2+1181.1</f>
        <v>11403.300000000001</v>
      </c>
      <c r="F514" s="27">
        <f>10222.2+1181.1</f>
        <v>11403.300000000001</v>
      </c>
      <c r="G514" s="23">
        <f t="shared" si="39"/>
        <v>100</v>
      </c>
      <c r="H514" s="53">
        <f t="shared" si="40"/>
        <v>0</v>
      </c>
    </row>
    <row r="515" spans="1:8" ht="31.5" x14ac:dyDescent="0.25">
      <c r="A515" s="17" t="s">
        <v>208</v>
      </c>
      <c r="B515" s="20" t="s">
        <v>275</v>
      </c>
      <c r="C515" s="21" t="s">
        <v>277</v>
      </c>
      <c r="D515" s="17" t="s">
        <v>209</v>
      </c>
      <c r="E515" s="27">
        <v>611.6</v>
      </c>
      <c r="F515" s="27">
        <v>611.6</v>
      </c>
      <c r="G515" s="23">
        <f t="shared" si="39"/>
        <v>100</v>
      </c>
      <c r="H515" s="53">
        <f t="shared" si="40"/>
        <v>0</v>
      </c>
    </row>
    <row r="516" spans="1:8" ht="174.75" customHeight="1" x14ac:dyDescent="0.25">
      <c r="A516" s="39" t="s">
        <v>621</v>
      </c>
      <c r="B516" s="29" t="s">
        <v>622</v>
      </c>
      <c r="C516" s="30" t="s">
        <v>623</v>
      </c>
      <c r="D516" s="31" t="s">
        <v>0</v>
      </c>
      <c r="E516" s="27">
        <f>E517</f>
        <v>346.3</v>
      </c>
      <c r="F516" s="27">
        <f>F517</f>
        <v>268.79262</v>
      </c>
      <c r="G516" s="45">
        <f t="shared" si="39"/>
        <v>77.618429107710071</v>
      </c>
      <c r="H516" s="58">
        <f t="shared" si="40"/>
        <v>-77.507380000000012</v>
      </c>
    </row>
    <row r="517" spans="1:8" ht="63" x14ac:dyDescent="0.25">
      <c r="A517" s="28" t="s">
        <v>17</v>
      </c>
      <c r="B517" s="29" t="s">
        <v>622</v>
      </c>
      <c r="C517" s="30" t="s">
        <v>623</v>
      </c>
      <c r="D517" s="28" t="s">
        <v>18</v>
      </c>
      <c r="E517" s="27">
        <f>E518+E519</f>
        <v>346.3</v>
      </c>
      <c r="F517" s="27">
        <f>F518+F519</f>
        <v>268.79262</v>
      </c>
      <c r="G517" s="32">
        <f t="shared" si="39"/>
        <v>77.618429107710071</v>
      </c>
      <c r="H517" s="58">
        <f t="shared" si="40"/>
        <v>-77.507380000000012</v>
      </c>
    </row>
    <row r="518" spans="1:8" ht="33" customHeight="1" x14ac:dyDescent="0.25">
      <c r="A518" s="28" t="s">
        <v>19</v>
      </c>
      <c r="B518" s="29" t="s">
        <v>622</v>
      </c>
      <c r="C518" s="30" t="s">
        <v>623</v>
      </c>
      <c r="D518" s="28" t="s">
        <v>20</v>
      </c>
      <c r="E518" s="27">
        <v>187.3</v>
      </c>
      <c r="F518" s="27">
        <v>138.02509000000001</v>
      </c>
      <c r="G518" s="32">
        <f t="shared" si="39"/>
        <v>73.69198611852643</v>
      </c>
      <c r="H518" s="58">
        <f t="shared" si="40"/>
        <v>-49.274910000000006</v>
      </c>
    </row>
    <row r="519" spans="1:8" ht="32.25" customHeight="1" x14ac:dyDescent="0.25">
      <c r="A519" s="28" t="s">
        <v>208</v>
      </c>
      <c r="B519" s="29" t="s">
        <v>622</v>
      </c>
      <c r="C519" s="30" t="s">
        <v>623</v>
      </c>
      <c r="D519" s="28" t="s">
        <v>209</v>
      </c>
      <c r="E519" s="27">
        <v>159</v>
      </c>
      <c r="F519" s="27">
        <v>130.76752999999999</v>
      </c>
      <c r="G519" s="32">
        <f t="shared" si="39"/>
        <v>82.243729559748431</v>
      </c>
      <c r="H519" s="58">
        <f t="shared" si="40"/>
        <v>-28.232470000000006</v>
      </c>
    </row>
    <row r="520" spans="1:8" ht="47.25" x14ac:dyDescent="0.25">
      <c r="A520" s="17" t="s">
        <v>278</v>
      </c>
      <c r="B520" s="20" t="s">
        <v>279</v>
      </c>
      <c r="C520" s="21" t="s">
        <v>12</v>
      </c>
      <c r="D520" s="17" t="s">
        <v>0</v>
      </c>
      <c r="E520" s="27">
        <f>E521</f>
        <v>3726.6000000000004</v>
      </c>
      <c r="F520" s="27">
        <f>F521</f>
        <v>3573.3431</v>
      </c>
      <c r="G520" s="23">
        <f t="shared" si="39"/>
        <v>95.887487253797019</v>
      </c>
      <c r="H520" s="53">
        <f t="shared" si="40"/>
        <v>-153.25690000000031</v>
      </c>
    </row>
    <row r="521" spans="1:8" ht="126" x14ac:dyDescent="0.25">
      <c r="A521" s="17" t="s">
        <v>280</v>
      </c>
      <c r="B521" s="20" t="s">
        <v>279</v>
      </c>
      <c r="C521" s="21" t="s">
        <v>281</v>
      </c>
      <c r="D521" s="17" t="s">
        <v>0</v>
      </c>
      <c r="E521" s="27">
        <f>E522</f>
        <v>3726.6000000000004</v>
      </c>
      <c r="F521" s="27">
        <f>F522</f>
        <v>3573.3431</v>
      </c>
      <c r="G521" s="23">
        <f t="shared" si="39"/>
        <v>95.887487253797019</v>
      </c>
      <c r="H521" s="53">
        <f t="shared" si="40"/>
        <v>-153.25690000000031</v>
      </c>
    </row>
    <row r="522" spans="1:8" ht="63" x14ac:dyDescent="0.25">
      <c r="A522" s="17" t="s">
        <v>17</v>
      </c>
      <c r="B522" s="20" t="s">
        <v>279</v>
      </c>
      <c r="C522" s="21" t="s">
        <v>281</v>
      </c>
      <c r="D522" s="17" t="s">
        <v>18</v>
      </c>
      <c r="E522" s="27">
        <f>E523+E524</f>
        <v>3726.6000000000004</v>
      </c>
      <c r="F522" s="27">
        <f>F523+F524</f>
        <v>3573.3431</v>
      </c>
      <c r="G522" s="23">
        <f t="shared" ref="G522:G572" si="42">F522/E522*100</f>
        <v>95.887487253797019</v>
      </c>
      <c r="H522" s="53">
        <f t="shared" ref="H522:H572" si="43">F522-E522</f>
        <v>-153.25690000000031</v>
      </c>
    </row>
    <row r="523" spans="1:8" ht="31.5" x14ac:dyDescent="0.25">
      <c r="A523" s="17" t="s">
        <v>19</v>
      </c>
      <c r="B523" s="20" t="s">
        <v>279</v>
      </c>
      <c r="C523" s="21" t="s">
        <v>281</v>
      </c>
      <c r="D523" s="17" t="s">
        <v>20</v>
      </c>
      <c r="E523" s="27">
        <v>2186.4</v>
      </c>
      <c r="F523" s="27">
        <v>2114.4431</v>
      </c>
      <c r="G523" s="23">
        <f t="shared" si="42"/>
        <v>96.708886754482251</v>
      </c>
      <c r="H523" s="53">
        <f t="shared" si="43"/>
        <v>-71.956900000000132</v>
      </c>
    </row>
    <row r="524" spans="1:8" ht="31.5" x14ac:dyDescent="0.25">
      <c r="A524" s="17" t="s">
        <v>208</v>
      </c>
      <c r="B524" s="20" t="s">
        <v>279</v>
      </c>
      <c r="C524" s="21" t="s">
        <v>281</v>
      </c>
      <c r="D524" s="17" t="s">
        <v>209</v>
      </c>
      <c r="E524" s="27">
        <v>1540.2</v>
      </c>
      <c r="F524" s="27">
        <v>1458.9</v>
      </c>
      <c r="G524" s="23">
        <f t="shared" si="42"/>
        <v>94.721464744838329</v>
      </c>
      <c r="H524" s="53">
        <f t="shared" si="43"/>
        <v>-81.299999999999955</v>
      </c>
    </row>
    <row r="525" spans="1:8" ht="66" customHeight="1" x14ac:dyDescent="0.25">
      <c r="A525" s="17" t="s">
        <v>282</v>
      </c>
      <c r="B525" s="20" t="s">
        <v>283</v>
      </c>
      <c r="C525" s="21" t="s">
        <v>12</v>
      </c>
      <c r="D525" s="17" t="s">
        <v>0</v>
      </c>
      <c r="E525" s="27">
        <f t="shared" ref="E525:F527" si="44">E526</f>
        <v>2160</v>
      </c>
      <c r="F525" s="27">
        <f t="shared" si="44"/>
        <v>1825.97875</v>
      </c>
      <c r="G525" s="23">
        <f t="shared" si="42"/>
        <v>84.536053240740742</v>
      </c>
      <c r="H525" s="53">
        <f t="shared" si="43"/>
        <v>-334.02125000000001</v>
      </c>
    </row>
    <row r="526" spans="1:8" ht="175.5" customHeight="1" x14ac:dyDescent="0.25">
      <c r="A526" s="17" t="s">
        <v>284</v>
      </c>
      <c r="B526" s="20" t="s">
        <v>283</v>
      </c>
      <c r="C526" s="46">
        <v>71233</v>
      </c>
      <c r="D526" s="17" t="s">
        <v>0</v>
      </c>
      <c r="E526" s="27">
        <f t="shared" si="44"/>
        <v>2160</v>
      </c>
      <c r="F526" s="27">
        <f t="shared" si="44"/>
        <v>1825.97875</v>
      </c>
      <c r="G526" s="23">
        <f t="shared" si="42"/>
        <v>84.536053240740742</v>
      </c>
      <c r="H526" s="53">
        <f t="shared" si="43"/>
        <v>-334.02125000000001</v>
      </c>
    </row>
    <row r="527" spans="1:8" ht="47.25" x14ac:dyDescent="0.25">
      <c r="A527" s="17" t="s">
        <v>57</v>
      </c>
      <c r="B527" s="20" t="s">
        <v>283</v>
      </c>
      <c r="C527" s="46">
        <v>71233</v>
      </c>
      <c r="D527" s="28" t="s">
        <v>58</v>
      </c>
      <c r="E527" s="27">
        <f t="shared" si="44"/>
        <v>2160</v>
      </c>
      <c r="F527" s="27">
        <f t="shared" si="44"/>
        <v>1825.97875</v>
      </c>
      <c r="G527" s="32">
        <f t="shared" si="42"/>
        <v>84.536053240740742</v>
      </c>
      <c r="H527" s="58">
        <f t="shared" si="43"/>
        <v>-334.02125000000001</v>
      </c>
    </row>
    <row r="528" spans="1:8" ht="47.25" x14ac:dyDescent="0.25">
      <c r="A528" s="17" t="s">
        <v>103</v>
      </c>
      <c r="B528" s="20" t="s">
        <v>283</v>
      </c>
      <c r="C528" s="46">
        <v>71233</v>
      </c>
      <c r="D528" s="28" t="s">
        <v>104</v>
      </c>
      <c r="E528" s="27">
        <v>2160</v>
      </c>
      <c r="F528" s="27">
        <v>1825.97875</v>
      </c>
      <c r="G528" s="32">
        <f t="shared" si="42"/>
        <v>84.536053240740742</v>
      </c>
      <c r="H528" s="58">
        <f t="shared" si="43"/>
        <v>-334.02125000000001</v>
      </c>
    </row>
    <row r="529" spans="1:8" ht="47.25" x14ac:dyDescent="0.25">
      <c r="A529" s="14" t="s">
        <v>285</v>
      </c>
      <c r="B529" s="15" t="s">
        <v>286</v>
      </c>
      <c r="C529" s="16" t="s">
        <v>12</v>
      </c>
      <c r="D529" s="17" t="s">
        <v>0</v>
      </c>
      <c r="E529" s="37">
        <f>E530+E534+E538+E542+E546+E562+E566</f>
        <v>329476.30000000005</v>
      </c>
      <c r="F529" s="37">
        <f>F530+F534+F538+F542+F546+F562+F566</f>
        <v>329450.24313000002</v>
      </c>
      <c r="G529" s="19">
        <f t="shared" si="42"/>
        <v>99.992091428123956</v>
      </c>
      <c r="H529" s="54">
        <f t="shared" si="43"/>
        <v>-26.056870000029448</v>
      </c>
    </row>
    <row r="530" spans="1:8" x14ac:dyDescent="0.25">
      <c r="A530" s="17" t="s">
        <v>287</v>
      </c>
      <c r="B530" s="20" t="s">
        <v>288</v>
      </c>
      <c r="C530" s="21" t="s">
        <v>12</v>
      </c>
      <c r="D530" s="17" t="s">
        <v>0</v>
      </c>
      <c r="E530" s="27">
        <f t="shared" ref="E530:F532" si="45">E531</f>
        <v>63804.800000000003</v>
      </c>
      <c r="F530" s="27">
        <f t="shared" si="45"/>
        <v>63803.382539999999</v>
      </c>
      <c r="G530" s="23">
        <f t="shared" si="42"/>
        <v>99.997778443001152</v>
      </c>
      <c r="H530" s="53">
        <f t="shared" si="43"/>
        <v>-1.4174600000042119</v>
      </c>
    </row>
    <row r="531" spans="1:8" x14ac:dyDescent="0.25">
      <c r="A531" s="17" t="s">
        <v>287</v>
      </c>
      <c r="B531" s="20" t="s">
        <v>288</v>
      </c>
      <c r="C531" s="21" t="s">
        <v>16</v>
      </c>
      <c r="D531" s="17" t="s">
        <v>0</v>
      </c>
      <c r="E531" s="27">
        <f t="shared" si="45"/>
        <v>63804.800000000003</v>
      </c>
      <c r="F531" s="27">
        <f t="shared" si="45"/>
        <v>63803.382539999999</v>
      </c>
      <c r="G531" s="23">
        <f t="shared" si="42"/>
        <v>99.997778443001152</v>
      </c>
      <c r="H531" s="53">
        <f t="shared" si="43"/>
        <v>-1.4174600000042119</v>
      </c>
    </row>
    <row r="532" spans="1:8" ht="63" x14ac:dyDescent="0.25">
      <c r="A532" s="17" t="s">
        <v>17</v>
      </c>
      <c r="B532" s="20" t="s">
        <v>288</v>
      </c>
      <c r="C532" s="21" t="s">
        <v>16</v>
      </c>
      <c r="D532" s="17" t="s">
        <v>18</v>
      </c>
      <c r="E532" s="27">
        <f t="shared" si="45"/>
        <v>63804.800000000003</v>
      </c>
      <c r="F532" s="27">
        <f t="shared" si="45"/>
        <v>63803.382539999999</v>
      </c>
      <c r="G532" s="23">
        <f t="shared" si="42"/>
        <v>99.997778443001152</v>
      </c>
      <c r="H532" s="53">
        <f t="shared" si="43"/>
        <v>-1.4174600000042119</v>
      </c>
    </row>
    <row r="533" spans="1:8" ht="31.5" x14ac:dyDescent="0.25">
      <c r="A533" s="17" t="s">
        <v>19</v>
      </c>
      <c r="B533" s="20" t="s">
        <v>288</v>
      </c>
      <c r="C533" s="21" t="s">
        <v>16</v>
      </c>
      <c r="D533" s="17" t="s">
        <v>20</v>
      </c>
      <c r="E533" s="27">
        <v>63804.800000000003</v>
      </c>
      <c r="F533" s="27">
        <v>63803.382539999999</v>
      </c>
      <c r="G533" s="23">
        <f t="shared" si="42"/>
        <v>99.997778443001152</v>
      </c>
      <c r="H533" s="53">
        <f t="shared" si="43"/>
        <v>-1.4174600000042119</v>
      </c>
    </row>
    <row r="534" spans="1:8" ht="31.5" x14ac:dyDescent="0.25">
      <c r="A534" s="17" t="s">
        <v>289</v>
      </c>
      <c r="B534" s="20" t="s">
        <v>290</v>
      </c>
      <c r="C534" s="21" t="s">
        <v>12</v>
      </c>
      <c r="D534" s="17" t="s">
        <v>0</v>
      </c>
      <c r="E534" s="27">
        <f t="shared" ref="E534:F536" si="46">E535</f>
        <v>106758.1</v>
      </c>
      <c r="F534" s="27">
        <f t="shared" si="46"/>
        <v>106758.01556</v>
      </c>
      <c r="G534" s="23">
        <f t="shared" si="42"/>
        <v>99.999920905298978</v>
      </c>
      <c r="H534" s="53">
        <f t="shared" si="43"/>
        <v>-8.4440000005997717E-2</v>
      </c>
    </row>
    <row r="535" spans="1:8" ht="31.5" x14ac:dyDescent="0.25">
      <c r="A535" s="17" t="s">
        <v>289</v>
      </c>
      <c r="B535" s="20" t="s">
        <v>290</v>
      </c>
      <c r="C535" s="21" t="s">
        <v>16</v>
      </c>
      <c r="D535" s="17" t="s">
        <v>0</v>
      </c>
      <c r="E535" s="27">
        <f t="shared" si="46"/>
        <v>106758.1</v>
      </c>
      <c r="F535" s="27">
        <f t="shared" si="46"/>
        <v>106758.01556</v>
      </c>
      <c r="G535" s="23">
        <f t="shared" si="42"/>
        <v>99.999920905298978</v>
      </c>
      <c r="H535" s="53">
        <f t="shared" si="43"/>
        <v>-8.4440000005997717E-2</v>
      </c>
    </row>
    <row r="536" spans="1:8" ht="63" x14ac:dyDescent="0.25">
      <c r="A536" s="17" t="s">
        <v>17</v>
      </c>
      <c r="B536" s="20" t="s">
        <v>290</v>
      </c>
      <c r="C536" s="21" t="s">
        <v>16</v>
      </c>
      <c r="D536" s="17" t="s">
        <v>18</v>
      </c>
      <c r="E536" s="27">
        <f t="shared" si="46"/>
        <v>106758.1</v>
      </c>
      <c r="F536" s="27">
        <f t="shared" si="46"/>
        <v>106758.01556</v>
      </c>
      <c r="G536" s="23">
        <f t="shared" si="42"/>
        <v>99.999920905298978</v>
      </c>
      <c r="H536" s="53">
        <f t="shared" si="43"/>
        <v>-8.4440000005997717E-2</v>
      </c>
    </row>
    <row r="537" spans="1:8" ht="31.5" x14ac:dyDescent="0.25">
      <c r="A537" s="17" t="s">
        <v>19</v>
      </c>
      <c r="B537" s="20" t="s">
        <v>290</v>
      </c>
      <c r="C537" s="21" t="s">
        <v>16</v>
      </c>
      <c r="D537" s="17" t="s">
        <v>20</v>
      </c>
      <c r="E537" s="27">
        <v>106758.1</v>
      </c>
      <c r="F537" s="27">
        <v>106758.01556</v>
      </c>
      <c r="G537" s="23">
        <f t="shared" si="42"/>
        <v>99.999920905298978</v>
      </c>
      <c r="H537" s="53">
        <f t="shared" si="43"/>
        <v>-8.4440000005997717E-2</v>
      </c>
    </row>
    <row r="538" spans="1:8" ht="31.5" x14ac:dyDescent="0.25">
      <c r="A538" s="17" t="s">
        <v>291</v>
      </c>
      <c r="B538" s="20" t="s">
        <v>292</v>
      </c>
      <c r="C538" s="21" t="s">
        <v>12</v>
      </c>
      <c r="D538" s="17" t="s">
        <v>0</v>
      </c>
      <c r="E538" s="27">
        <f t="shared" ref="E538:F540" si="47">E539</f>
        <v>134747.20000000001</v>
      </c>
      <c r="F538" s="27">
        <f t="shared" si="47"/>
        <v>134747.10677000001</v>
      </c>
      <c r="G538" s="23">
        <f t="shared" si="42"/>
        <v>99.99993081117826</v>
      </c>
      <c r="H538" s="53">
        <f t="shared" si="43"/>
        <v>-9.322999999858439E-2</v>
      </c>
    </row>
    <row r="539" spans="1:8" ht="31.5" x14ac:dyDescent="0.25">
      <c r="A539" s="17" t="s">
        <v>291</v>
      </c>
      <c r="B539" s="20" t="s">
        <v>292</v>
      </c>
      <c r="C539" s="21" t="s">
        <v>16</v>
      </c>
      <c r="D539" s="17" t="s">
        <v>0</v>
      </c>
      <c r="E539" s="27">
        <f t="shared" si="47"/>
        <v>134747.20000000001</v>
      </c>
      <c r="F539" s="27">
        <f t="shared" si="47"/>
        <v>134747.10677000001</v>
      </c>
      <c r="G539" s="23">
        <f t="shared" si="42"/>
        <v>99.99993081117826</v>
      </c>
      <c r="H539" s="53">
        <f t="shared" si="43"/>
        <v>-9.322999999858439E-2</v>
      </c>
    </row>
    <row r="540" spans="1:8" ht="63" x14ac:dyDescent="0.25">
      <c r="A540" s="17" t="s">
        <v>17</v>
      </c>
      <c r="B540" s="20" t="s">
        <v>292</v>
      </c>
      <c r="C540" s="21" t="s">
        <v>16</v>
      </c>
      <c r="D540" s="17" t="s">
        <v>18</v>
      </c>
      <c r="E540" s="27">
        <f t="shared" si="47"/>
        <v>134747.20000000001</v>
      </c>
      <c r="F540" s="27">
        <f t="shared" si="47"/>
        <v>134747.10677000001</v>
      </c>
      <c r="G540" s="23">
        <f t="shared" si="42"/>
        <v>99.99993081117826</v>
      </c>
      <c r="H540" s="53">
        <f t="shared" si="43"/>
        <v>-9.322999999858439E-2</v>
      </c>
    </row>
    <row r="541" spans="1:8" ht="31.5" x14ac:dyDescent="0.25">
      <c r="A541" s="17" t="s">
        <v>19</v>
      </c>
      <c r="B541" s="20" t="s">
        <v>292</v>
      </c>
      <c r="C541" s="21" t="s">
        <v>16</v>
      </c>
      <c r="D541" s="17" t="s">
        <v>20</v>
      </c>
      <c r="E541" s="27">
        <v>134747.20000000001</v>
      </c>
      <c r="F541" s="27">
        <v>134747.10677000001</v>
      </c>
      <c r="G541" s="23">
        <f t="shared" si="42"/>
        <v>99.99993081117826</v>
      </c>
      <c r="H541" s="53">
        <f t="shared" si="43"/>
        <v>-9.322999999858439E-2</v>
      </c>
    </row>
    <row r="542" spans="1:8" x14ac:dyDescent="0.25">
      <c r="A542" s="17" t="s">
        <v>293</v>
      </c>
      <c r="B542" s="20" t="s">
        <v>294</v>
      </c>
      <c r="C542" s="21" t="s">
        <v>12</v>
      </c>
      <c r="D542" s="17" t="s">
        <v>0</v>
      </c>
      <c r="E542" s="27">
        <f t="shared" ref="E542:F544" si="48">E543</f>
        <v>5172.8</v>
      </c>
      <c r="F542" s="27">
        <f t="shared" si="48"/>
        <v>5172.8</v>
      </c>
      <c r="G542" s="23">
        <f t="shared" si="42"/>
        <v>100</v>
      </c>
      <c r="H542" s="53">
        <f t="shared" si="43"/>
        <v>0</v>
      </c>
    </row>
    <row r="543" spans="1:8" x14ac:dyDescent="0.25">
      <c r="A543" s="17" t="s">
        <v>293</v>
      </c>
      <c r="B543" s="20" t="s">
        <v>294</v>
      </c>
      <c r="C543" s="21" t="s">
        <v>16</v>
      </c>
      <c r="D543" s="17" t="s">
        <v>0</v>
      </c>
      <c r="E543" s="27">
        <f t="shared" si="48"/>
        <v>5172.8</v>
      </c>
      <c r="F543" s="27">
        <f t="shared" si="48"/>
        <v>5172.8</v>
      </c>
      <c r="G543" s="23">
        <f t="shared" si="42"/>
        <v>100</v>
      </c>
      <c r="H543" s="53">
        <f t="shared" si="43"/>
        <v>0</v>
      </c>
    </row>
    <row r="544" spans="1:8" ht="63" x14ac:dyDescent="0.25">
      <c r="A544" s="17" t="s">
        <v>17</v>
      </c>
      <c r="B544" s="20" t="s">
        <v>294</v>
      </c>
      <c r="C544" s="21" t="s">
        <v>16</v>
      </c>
      <c r="D544" s="17" t="s">
        <v>18</v>
      </c>
      <c r="E544" s="27">
        <f t="shared" si="48"/>
        <v>5172.8</v>
      </c>
      <c r="F544" s="27">
        <f t="shared" si="48"/>
        <v>5172.8</v>
      </c>
      <c r="G544" s="23">
        <f t="shared" si="42"/>
        <v>100</v>
      </c>
      <c r="H544" s="53">
        <f t="shared" si="43"/>
        <v>0</v>
      </c>
    </row>
    <row r="545" spans="1:8" ht="31.5" x14ac:dyDescent="0.25">
      <c r="A545" s="17" t="s">
        <v>19</v>
      </c>
      <c r="B545" s="20" t="s">
        <v>294</v>
      </c>
      <c r="C545" s="21" t="s">
        <v>16</v>
      </c>
      <c r="D545" s="17" t="s">
        <v>20</v>
      </c>
      <c r="E545" s="27">
        <v>5172.8</v>
      </c>
      <c r="F545" s="27">
        <v>5172.8</v>
      </c>
      <c r="G545" s="23">
        <f t="shared" si="42"/>
        <v>100</v>
      </c>
      <c r="H545" s="53">
        <f t="shared" si="43"/>
        <v>0</v>
      </c>
    </row>
    <row r="546" spans="1:8" ht="47.25" x14ac:dyDescent="0.25">
      <c r="A546" s="17" t="s">
        <v>295</v>
      </c>
      <c r="B546" s="20" t="s">
        <v>296</v>
      </c>
      <c r="C546" s="21" t="s">
        <v>12</v>
      </c>
      <c r="D546" s="17" t="s">
        <v>0</v>
      </c>
      <c r="E546" s="27">
        <f>E547+E550+E553+E556+E559</f>
        <v>5901.2</v>
      </c>
      <c r="F546" s="27">
        <f>F547+F550+F553+F556+F559</f>
        <v>5901.0211399999998</v>
      </c>
      <c r="G546" s="23">
        <f t="shared" si="42"/>
        <v>99.996969091032327</v>
      </c>
      <c r="H546" s="53">
        <f t="shared" si="43"/>
        <v>-0.17885999999998603</v>
      </c>
    </row>
    <row r="547" spans="1:8" ht="47.25" x14ac:dyDescent="0.25">
      <c r="A547" s="17" t="s">
        <v>295</v>
      </c>
      <c r="B547" s="20" t="s">
        <v>296</v>
      </c>
      <c r="C547" s="21" t="s">
        <v>16</v>
      </c>
      <c r="D547" s="17" t="s">
        <v>0</v>
      </c>
      <c r="E547" s="27">
        <f>E548</f>
        <v>683</v>
      </c>
      <c r="F547" s="27">
        <f>F548</f>
        <v>683</v>
      </c>
      <c r="G547" s="23">
        <f t="shared" si="42"/>
        <v>100</v>
      </c>
      <c r="H547" s="53">
        <f t="shared" si="43"/>
        <v>0</v>
      </c>
    </row>
    <row r="548" spans="1:8" ht="63" x14ac:dyDescent="0.25">
      <c r="A548" s="17" t="s">
        <v>17</v>
      </c>
      <c r="B548" s="20" t="s">
        <v>296</v>
      </c>
      <c r="C548" s="21" t="s">
        <v>16</v>
      </c>
      <c r="D548" s="17" t="s">
        <v>18</v>
      </c>
      <c r="E548" s="27">
        <f>E549</f>
        <v>683</v>
      </c>
      <c r="F548" s="27">
        <f>F549</f>
        <v>683</v>
      </c>
      <c r="G548" s="23">
        <f t="shared" si="42"/>
        <v>100</v>
      </c>
      <c r="H548" s="53">
        <f t="shared" si="43"/>
        <v>0</v>
      </c>
    </row>
    <row r="549" spans="1:8" ht="31.5" x14ac:dyDescent="0.25">
      <c r="A549" s="17" t="s">
        <v>19</v>
      </c>
      <c r="B549" s="20" t="s">
        <v>296</v>
      </c>
      <c r="C549" s="21" t="s">
        <v>16</v>
      </c>
      <c r="D549" s="17" t="s">
        <v>20</v>
      </c>
      <c r="E549" s="27">
        <v>683</v>
      </c>
      <c r="F549" s="27">
        <v>683</v>
      </c>
      <c r="G549" s="23">
        <f t="shared" si="42"/>
        <v>100</v>
      </c>
      <c r="H549" s="53">
        <f t="shared" si="43"/>
        <v>0</v>
      </c>
    </row>
    <row r="550" spans="1:8" ht="22.5" customHeight="1" x14ac:dyDescent="0.25">
      <c r="A550" s="28" t="s">
        <v>624</v>
      </c>
      <c r="B550" s="29" t="s">
        <v>296</v>
      </c>
      <c r="C550" s="30" t="s">
        <v>211</v>
      </c>
      <c r="D550" s="31" t="s">
        <v>0</v>
      </c>
      <c r="E550" s="27">
        <f>E551</f>
        <v>3139.5</v>
      </c>
      <c r="F550" s="27">
        <f>F551</f>
        <v>3139.41</v>
      </c>
      <c r="G550" s="32">
        <f t="shared" si="42"/>
        <v>99.997133301481128</v>
      </c>
      <c r="H550" s="58">
        <f t="shared" si="43"/>
        <v>-9.0000000000145519E-2</v>
      </c>
    </row>
    <row r="551" spans="1:8" ht="63" x14ac:dyDescent="0.25">
      <c r="A551" s="28" t="s">
        <v>17</v>
      </c>
      <c r="B551" s="29" t="s">
        <v>296</v>
      </c>
      <c r="C551" s="30" t="s">
        <v>211</v>
      </c>
      <c r="D551" s="28" t="s">
        <v>18</v>
      </c>
      <c r="E551" s="27">
        <f>E552</f>
        <v>3139.5</v>
      </c>
      <c r="F551" s="27">
        <f>F552</f>
        <v>3139.41</v>
      </c>
      <c r="G551" s="32">
        <f t="shared" si="42"/>
        <v>99.997133301481128</v>
      </c>
      <c r="H551" s="58">
        <f t="shared" si="43"/>
        <v>-9.0000000000145519E-2</v>
      </c>
    </row>
    <row r="552" spans="1:8" ht="29.25" customHeight="1" x14ac:dyDescent="0.25">
      <c r="A552" s="28" t="s">
        <v>19</v>
      </c>
      <c r="B552" s="29" t="s">
        <v>296</v>
      </c>
      <c r="C552" s="30" t="s">
        <v>211</v>
      </c>
      <c r="D552" s="28" t="s">
        <v>20</v>
      </c>
      <c r="E552" s="27">
        <v>3139.5</v>
      </c>
      <c r="F552" s="27">
        <v>3139.41</v>
      </c>
      <c r="G552" s="32">
        <f t="shared" si="42"/>
        <v>99.997133301481128</v>
      </c>
      <c r="H552" s="58">
        <f t="shared" si="43"/>
        <v>-9.0000000000145519E-2</v>
      </c>
    </row>
    <row r="553" spans="1:8" ht="78.75" x14ac:dyDescent="0.25">
      <c r="A553" s="28" t="s">
        <v>625</v>
      </c>
      <c r="B553" s="29" t="s">
        <v>296</v>
      </c>
      <c r="C553" s="30" t="s">
        <v>628</v>
      </c>
      <c r="D553" s="31" t="s">
        <v>0</v>
      </c>
      <c r="E553" s="27">
        <f>E554</f>
        <v>171.3</v>
      </c>
      <c r="F553" s="27">
        <f>F554</f>
        <v>171.21199999999999</v>
      </c>
      <c r="G553" s="32">
        <f t="shared" si="42"/>
        <v>99.948628137769973</v>
      </c>
      <c r="H553" s="58">
        <f t="shared" si="43"/>
        <v>-8.8000000000022283E-2</v>
      </c>
    </row>
    <row r="554" spans="1:8" ht="63" x14ac:dyDescent="0.25">
      <c r="A554" s="28" t="s">
        <v>17</v>
      </c>
      <c r="B554" s="29" t="s">
        <v>296</v>
      </c>
      <c r="C554" s="30" t="s">
        <v>628</v>
      </c>
      <c r="D554" s="28" t="s">
        <v>18</v>
      </c>
      <c r="E554" s="27">
        <f>E555</f>
        <v>171.3</v>
      </c>
      <c r="F554" s="27">
        <f>F555</f>
        <v>171.21199999999999</v>
      </c>
      <c r="G554" s="32">
        <f t="shared" si="42"/>
        <v>99.948628137769973</v>
      </c>
      <c r="H554" s="58">
        <f t="shared" si="43"/>
        <v>-8.8000000000022283E-2</v>
      </c>
    </row>
    <row r="555" spans="1:8" ht="29.25" customHeight="1" x14ac:dyDescent="0.25">
      <c r="A555" s="28" t="s">
        <v>19</v>
      </c>
      <c r="B555" s="29" t="s">
        <v>296</v>
      </c>
      <c r="C555" s="30" t="s">
        <v>628</v>
      </c>
      <c r="D555" s="28" t="s">
        <v>20</v>
      </c>
      <c r="E555" s="27">
        <v>171.3</v>
      </c>
      <c r="F555" s="27">
        <v>171.21199999999999</v>
      </c>
      <c r="G555" s="32">
        <f t="shared" si="42"/>
        <v>99.948628137769973</v>
      </c>
      <c r="H555" s="58">
        <f t="shared" si="43"/>
        <v>-8.8000000000022283E-2</v>
      </c>
    </row>
    <row r="556" spans="1:8" ht="47.25" x14ac:dyDescent="0.25">
      <c r="A556" s="28" t="s">
        <v>626</v>
      </c>
      <c r="B556" s="29" t="s">
        <v>296</v>
      </c>
      <c r="C556" s="30" t="s">
        <v>629</v>
      </c>
      <c r="D556" s="31" t="s">
        <v>0</v>
      </c>
      <c r="E556" s="27">
        <f>E557</f>
        <v>1850</v>
      </c>
      <c r="F556" s="27">
        <f>F557</f>
        <v>1849.99999</v>
      </c>
      <c r="G556" s="32">
        <f t="shared" si="42"/>
        <v>99.99999945945946</v>
      </c>
      <c r="H556" s="58">
        <f t="shared" si="43"/>
        <v>-9.9999999747524271E-6</v>
      </c>
    </row>
    <row r="557" spans="1:8" ht="63" x14ac:dyDescent="0.25">
      <c r="A557" s="28" t="s">
        <v>17</v>
      </c>
      <c r="B557" s="29" t="s">
        <v>296</v>
      </c>
      <c r="C557" s="30" t="s">
        <v>629</v>
      </c>
      <c r="D557" s="28" t="s">
        <v>18</v>
      </c>
      <c r="E557" s="27">
        <f>E558</f>
        <v>1850</v>
      </c>
      <c r="F557" s="27">
        <f>F558</f>
        <v>1849.99999</v>
      </c>
      <c r="G557" s="32">
        <f t="shared" si="42"/>
        <v>99.99999945945946</v>
      </c>
      <c r="H557" s="58">
        <f t="shared" si="43"/>
        <v>-9.9999999747524271E-6</v>
      </c>
    </row>
    <row r="558" spans="1:8" ht="28.5" customHeight="1" x14ac:dyDescent="0.25">
      <c r="A558" s="28" t="s">
        <v>19</v>
      </c>
      <c r="B558" s="29" t="s">
        <v>296</v>
      </c>
      <c r="C558" s="30" t="s">
        <v>629</v>
      </c>
      <c r="D558" s="28" t="s">
        <v>20</v>
      </c>
      <c r="E558" s="27">
        <v>1850</v>
      </c>
      <c r="F558" s="27">
        <v>1849.99999</v>
      </c>
      <c r="G558" s="32">
        <f t="shared" si="42"/>
        <v>99.99999945945946</v>
      </c>
      <c r="H558" s="58">
        <f t="shared" si="43"/>
        <v>-9.9999999747524271E-6</v>
      </c>
    </row>
    <row r="559" spans="1:8" ht="47.25" x14ac:dyDescent="0.25">
      <c r="A559" s="28" t="s">
        <v>627</v>
      </c>
      <c r="B559" s="29" t="s">
        <v>296</v>
      </c>
      <c r="C559" s="30" t="s">
        <v>630</v>
      </c>
      <c r="D559" s="31" t="s">
        <v>0</v>
      </c>
      <c r="E559" s="27">
        <f>E560</f>
        <v>57.4</v>
      </c>
      <c r="F559" s="27">
        <f>F560</f>
        <v>57.399149999999999</v>
      </c>
      <c r="G559" s="32">
        <f t="shared" si="42"/>
        <v>99.998519163763063</v>
      </c>
      <c r="H559" s="58">
        <f t="shared" si="43"/>
        <v>-8.4999999999979536E-4</v>
      </c>
    </row>
    <row r="560" spans="1:8" ht="63" x14ac:dyDescent="0.25">
      <c r="A560" s="28" t="s">
        <v>17</v>
      </c>
      <c r="B560" s="29" t="s">
        <v>296</v>
      </c>
      <c r="C560" s="30" t="s">
        <v>630</v>
      </c>
      <c r="D560" s="28" t="s">
        <v>18</v>
      </c>
      <c r="E560" s="27">
        <f>E561</f>
        <v>57.4</v>
      </c>
      <c r="F560" s="27">
        <f>F561</f>
        <v>57.399149999999999</v>
      </c>
      <c r="G560" s="32">
        <f t="shared" si="42"/>
        <v>99.998519163763063</v>
      </c>
      <c r="H560" s="58">
        <f t="shared" si="43"/>
        <v>-8.4999999999979536E-4</v>
      </c>
    </row>
    <row r="561" spans="1:8" ht="30" customHeight="1" x14ac:dyDescent="0.25">
      <c r="A561" s="28" t="s">
        <v>19</v>
      </c>
      <c r="B561" s="29" t="s">
        <v>296</v>
      </c>
      <c r="C561" s="30" t="s">
        <v>630</v>
      </c>
      <c r="D561" s="28" t="s">
        <v>20</v>
      </c>
      <c r="E561" s="27">
        <v>57.4</v>
      </c>
      <c r="F561" s="27">
        <v>57.399149999999999</v>
      </c>
      <c r="G561" s="32">
        <f t="shared" si="42"/>
        <v>99.998519163763063</v>
      </c>
      <c r="H561" s="58">
        <f t="shared" si="43"/>
        <v>-8.4999999999979536E-4</v>
      </c>
    </row>
    <row r="562" spans="1:8" ht="31.5" x14ac:dyDescent="0.25">
      <c r="A562" s="17" t="s">
        <v>297</v>
      </c>
      <c r="B562" s="20" t="s">
        <v>298</v>
      </c>
      <c r="C562" s="21" t="s">
        <v>12</v>
      </c>
      <c r="D562" s="17" t="s">
        <v>0</v>
      </c>
      <c r="E562" s="27">
        <f t="shared" ref="E562:F564" si="49">E563</f>
        <v>7974.8</v>
      </c>
      <c r="F562" s="27">
        <f t="shared" si="49"/>
        <v>7950.5171200000004</v>
      </c>
      <c r="G562" s="23">
        <f t="shared" si="42"/>
        <v>99.695504840246784</v>
      </c>
      <c r="H562" s="53">
        <f t="shared" si="43"/>
        <v>-24.28287999999975</v>
      </c>
    </row>
    <row r="563" spans="1:8" ht="46.5" customHeight="1" x14ac:dyDescent="0.25">
      <c r="A563" s="17" t="s">
        <v>299</v>
      </c>
      <c r="B563" s="20" t="s">
        <v>298</v>
      </c>
      <c r="C563" s="21" t="s">
        <v>45</v>
      </c>
      <c r="D563" s="17" t="s">
        <v>0</v>
      </c>
      <c r="E563" s="27">
        <f t="shared" si="49"/>
        <v>7974.8</v>
      </c>
      <c r="F563" s="27">
        <f t="shared" si="49"/>
        <v>7950.5171200000004</v>
      </c>
      <c r="G563" s="23">
        <f t="shared" si="42"/>
        <v>99.695504840246784</v>
      </c>
      <c r="H563" s="53">
        <f t="shared" si="43"/>
        <v>-24.28287999999975</v>
      </c>
    </row>
    <row r="564" spans="1:8" ht="63" x14ac:dyDescent="0.25">
      <c r="A564" s="17" t="s">
        <v>17</v>
      </c>
      <c r="B564" s="20" t="s">
        <v>298</v>
      </c>
      <c r="C564" s="21" t="s">
        <v>45</v>
      </c>
      <c r="D564" s="17" t="s">
        <v>18</v>
      </c>
      <c r="E564" s="27">
        <f t="shared" si="49"/>
        <v>7974.8</v>
      </c>
      <c r="F564" s="27">
        <f t="shared" si="49"/>
        <v>7950.5171200000004</v>
      </c>
      <c r="G564" s="23">
        <f t="shared" si="42"/>
        <v>99.695504840246784</v>
      </c>
      <c r="H564" s="53">
        <f t="shared" si="43"/>
        <v>-24.28287999999975</v>
      </c>
    </row>
    <row r="565" spans="1:8" ht="31.5" x14ac:dyDescent="0.25">
      <c r="A565" s="17" t="s">
        <v>19</v>
      </c>
      <c r="B565" s="20" t="s">
        <v>298</v>
      </c>
      <c r="C565" s="21" t="s">
        <v>45</v>
      </c>
      <c r="D565" s="17" t="s">
        <v>20</v>
      </c>
      <c r="E565" s="27">
        <v>7974.8</v>
      </c>
      <c r="F565" s="27">
        <v>7950.5171200000004</v>
      </c>
      <c r="G565" s="23">
        <f t="shared" si="42"/>
        <v>99.695504840246784</v>
      </c>
      <c r="H565" s="53">
        <f t="shared" si="43"/>
        <v>-24.28287999999975</v>
      </c>
    </row>
    <row r="566" spans="1:8" ht="47.25" x14ac:dyDescent="0.25">
      <c r="A566" s="17" t="s">
        <v>300</v>
      </c>
      <c r="B566" s="20" t="s">
        <v>301</v>
      </c>
      <c r="C566" s="21" t="s">
        <v>12</v>
      </c>
      <c r="D566" s="17" t="s">
        <v>0</v>
      </c>
      <c r="E566" s="27">
        <f>E567</f>
        <v>5117.3999999999996</v>
      </c>
      <c r="F566" s="27">
        <f>F567</f>
        <v>5117.3999999999996</v>
      </c>
      <c r="G566" s="23">
        <f t="shared" si="42"/>
        <v>100</v>
      </c>
      <c r="H566" s="53">
        <f t="shared" si="43"/>
        <v>0</v>
      </c>
    </row>
    <row r="567" spans="1:8" ht="47.25" x14ac:dyDescent="0.25">
      <c r="A567" s="17" t="s">
        <v>300</v>
      </c>
      <c r="B567" s="20" t="s">
        <v>301</v>
      </c>
      <c r="C567" s="21" t="s">
        <v>277</v>
      </c>
      <c r="D567" s="17" t="s">
        <v>0</v>
      </c>
      <c r="E567" s="27">
        <f t="shared" ref="E567:F568" si="50">E568</f>
        <v>5117.3999999999996</v>
      </c>
      <c r="F567" s="27">
        <f t="shared" si="50"/>
        <v>5117.3999999999996</v>
      </c>
      <c r="G567" s="23">
        <f t="shared" si="42"/>
        <v>100</v>
      </c>
      <c r="H567" s="53">
        <f t="shared" si="43"/>
        <v>0</v>
      </c>
    </row>
    <row r="568" spans="1:8" ht="63" x14ac:dyDescent="0.25">
      <c r="A568" s="17" t="s">
        <v>17</v>
      </c>
      <c r="B568" s="20" t="s">
        <v>301</v>
      </c>
      <c r="C568" s="21" t="s">
        <v>277</v>
      </c>
      <c r="D568" s="17" t="s">
        <v>18</v>
      </c>
      <c r="E568" s="27">
        <f t="shared" si="50"/>
        <v>5117.3999999999996</v>
      </c>
      <c r="F568" s="27">
        <f t="shared" si="50"/>
        <v>5117.3999999999996</v>
      </c>
      <c r="G568" s="23">
        <f t="shared" si="42"/>
        <v>100</v>
      </c>
      <c r="H568" s="53">
        <f t="shared" si="43"/>
        <v>0</v>
      </c>
    </row>
    <row r="569" spans="1:8" ht="31.5" x14ac:dyDescent="0.25">
      <c r="A569" s="17" t="s">
        <v>19</v>
      </c>
      <c r="B569" s="20" t="s">
        <v>301</v>
      </c>
      <c r="C569" s="21" t="s">
        <v>277</v>
      </c>
      <c r="D569" s="17" t="s">
        <v>20</v>
      </c>
      <c r="E569" s="27">
        <f>1357.2+3760.2</f>
        <v>5117.3999999999996</v>
      </c>
      <c r="F569" s="27">
        <f>1357.2+3760.2</f>
        <v>5117.3999999999996</v>
      </c>
      <c r="G569" s="23">
        <f t="shared" si="42"/>
        <v>100</v>
      </c>
      <c r="H569" s="53">
        <f t="shared" si="43"/>
        <v>0</v>
      </c>
    </row>
    <row r="570" spans="1:8" ht="94.5" x14ac:dyDescent="0.25">
      <c r="A570" s="14" t="s">
        <v>302</v>
      </c>
      <c r="B570" s="15" t="s">
        <v>303</v>
      </c>
      <c r="C570" s="16" t="s">
        <v>12</v>
      </c>
      <c r="D570" s="17" t="s">
        <v>0</v>
      </c>
      <c r="E570" s="37">
        <f>E571+E579+E590+E606+E610+E620+E632+E636+E640+E644</f>
        <v>225544.69999999998</v>
      </c>
      <c r="F570" s="37">
        <f>F571+F579+F590+F606+F610+F620+F632+F636+F640+F644</f>
        <v>225162.18192</v>
      </c>
      <c r="G570" s="19">
        <f t="shared" si="42"/>
        <v>99.830402541048414</v>
      </c>
      <c r="H570" s="54">
        <f t="shared" si="43"/>
        <v>-382.51807999997982</v>
      </c>
    </row>
    <row r="571" spans="1:8" ht="31.5" x14ac:dyDescent="0.25">
      <c r="A571" s="17" t="s">
        <v>304</v>
      </c>
      <c r="B571" s="20" t="s">
        <v>305</v>
      </c>
      <c r="C571" s="21" t="s">
        <v>12</v>
      </c>
      <c r="D571" s="17" t="s">
        <v>0</v>
      </c>
      <c r="E571" s="27">
        <f>E572</f>
        <v>2165.9</v>
      </c>
      <c r="F571" s="27">
        <f>F572</f>
        <v>2155.3104899999998</v>
      </c>
      <c r="G571" s="23">
        <f t="shared" si="42"/>
        <v>99.511080382289109</v>
      </c>
      <c r="H571" s="53">
        <f t="shared" si="43"/>
        <v>-10.589510000000246</v>
      </c>
    </row>
    <row r="572" spans="1:8" ht="31.5" x14ac:dyDescent="0.25">
      <c r="A572" s="17" t="s">
        <v>306</v>
      </c>
      <c r="B572" s="20" t="s">
        <v>305</v>
      </c>
      <c r="C572" s="21" t="s">
        <v>45</v>
      </c>
      <c r="D572" s="17" t="s">
        <v>0</v>
      </c>
      <c r="E572" s="27">
        <f>E573+E575+E577</f>
        <v>2165.9</v>
      </c>
      <c r="F572" s="27">
        <f>F573+F575+F577</f>
        <v>2155.3104899999998</v>
      </c>
      <c r="G572" s="23">
        <f t="shared" si="42"/>
        <v>99.511080382289109</v>
      </c>
      <c r="H572" s="53">
        <f t="shared" si="43"/>
        <v>-10.589510000000246</v>
      </c>
    </row>
    <row r="573" spans="1:8" ht="126" x14ac:dyDescent="0.25">
      <c r="A573" s="17" t="s">
        <v>24</v>
      </c>
      <c r="B573" s="20" t="s">
        <v>305</v>
      </c>
      <c r="C573" s="21" t="s">
        <v>45</v>
      </c>
      <c r="D573" s="17" t="s">
        <v>25</v>
      </c>
      <c r="E573" s="27">
        <f>E574</f>
        <v>222.6</v>
      </c>
      <c r="F573" s="27">
        <f>F574</f>
        <v>212.60199</v>
      </c>
      <c r="G573" s="23">
        <f t="shared" ref="G573:G633" si="51">F573/E573*100</f>
        <v>95.50853099730459</v>
      </c>
      <c r="H573" s="53">
        <f t="shared" ref="H573:H633" si="52">F573-E573</f>
        <v>-9.9980099999999936</v>
      </c>
    </row>
    <row r="574" spans="1:8" ht="31.5" x14ac:dyDescent="0.25">
      <c r="A574" s="17" t="s">
        <v>26</v>
      </c>
      <c r="B574" s="20" t="s">
        <v>305</v>
      </c>
      <c r="C574" s="21" t="s">
        <v>45</v>
      </c>
      <c r="D574" s="17" t="s">
        <v>27</v>
      </c>
      <c r="E574" s="27">
        <v>222.6</v>
      </c>
      <c r="F574" s="27">
        <v>212.60199</v>
      </c>
      <c r="G574" s="23">
        <f t="shared" si="51"/>
        <v>95.50853099730459</v>
      </c>
      <c r="H574" s="53">
        <f t="shared" si="52"/>
        <v>-9.9980099999999936</v>
      </c>
    </row>
    <row r="575" spans="1:8" ht="47.25" x14ac:dyDescent="0.25">
      <c r="A575" s="17" t="s">
        <v>28</v>
      </c>
      <c r="B575" s="20" t="s">
        <v>305</v>
      </c>
      <c r="C575" s="21" t="s">
        <v>45</v>
      </c>
      <c r="D575" s="17" t="s">
        <v>29</v>
      </c>
      <c r="E575" s="27">
        <f>E576</f>
        <v>442.5</v>
      </c>
      <c r="F575" s="27">
        <f>F576</f>
        <v>441.9085</v>
      </c>
      <c r="G575" s="23">
        <f t="shared" si="51"/>
        <v>99.866327683615822</v>
      </c>
      <c r="H575" s="53">
        <f t="shared" si="52"/>
        <v>-0.59149999999999636</v>
      </c>
    </row>
    <row r="576" spans="1:8" ht="63" x14ac:dyDescent="0.25">
      <c r="A576" s="17" t="s">
        <v>30</v>
      </c>
      <c r="B576" s="20" t="s">
        <v>305</v>
      </c>
      <c r="C576" s="21" t="s">
        <v>45</v>
      </c>
      <c r="D576" s="17" t="s">
        <v>31</v>
      </c>
      <c r="E576" s="27">
        <v>442.5</v>
      </c>
      <c r="F576" s="27">
        <v>441.9085</v>
      </c>
      <c r="G576" s="23">
        <f t="shared" si="51"/>
        <v>99.866327683615822</v>
      </c>
      <c r="H576" s="53">
        <f t="shared" si="52"/>
        <v>-0.59149999999999636</v>
      </c>
    </row>
    <row r="577" spans="1:8" ht="63" x14ac:dyDescent="0.25">
      <c r="A577" s="17" t="s">
        <v>17</v>
      </c>
      <c r="B577" s="20" t="s">
        <v>305</v>
      </c>
      <c r="C577" s="21" t="s">
        <v>45</v>
      </c>
      <c r="D577" s="17" t="s">
        <v>18</v>
      </c>
      <c r="E577" s="27">
        <f>E578</f>
        <v>1500.8</v>
      </c>
      <c r="F577" s="27">
        <f>F578</f>
        <v>1500.8</v>
      </c>
      <c r="G577" s="23">
        <f t="shared" si="51"/>
        <v>100</v>
      </c>
      <c r="H577" s="53">
        <f t="shared" si="52"/>
        <v>0</v>
      </c>
    </row>
    <row r="578" spans="1:8" ht="31.5" x14ac:dyDescent="0.25">
      <c r="A578" s="17" t="s">
        <v>208</v>
      </c>
      <c r="B578" s="20" t="s">
        <v>305</v>
      </c>
      <c r="C578" s="21" t="s">
        <v>45</v>
      </c>
      <c r="D578" s="17" t="s">
        <v>209</v>
      </c>
      <c r="E578" s="27">
        <v>1500.8</v>
      </c>
      <c r="F578" s="27">
        <v>1500.8</v>
      </c>
      <c r="G578" s="23">
        <f t="shared" si="51"/>
        <v>100</v>
      </c>
      <c r="H578" s="53">
        <f t="shared" si="52"/>
        <v>0</v>
      </c>
    </row>
    <row r="579" spans="1:8" ht="51.75" customHeight="1" x14ac:dyDescent="0.25">
      <c r="A579" s="17" t="s">
        <v>307</v>
      </c>
      <c r="B579" s="20" t="s">
        <v>308</v>
      </c>
      <c r="C579" s="21" t="s">
        <v>12</v>
      </c>
      <c r="D579" s="17" t="s">
        <v>0</v>
      </c>
      <c r="E579" s="22">
        <f>E580+E584+E587</f>
        <v>4321</v>
      </c>
      <c r="F579" s="22">
        <f>F580+F584+F587</f>
        <v>4321</v>
      </c>
      <c r="G579" s="23">
        <f t="shared" ref="G579" si="53">F579/E579*100</f>
        <v>100</v>
      </c>
      <c r="H579" s="53">
        <f t="shared" ref="H579" si="54">F579-E579</f>
        <v>0</v>
      </c>
    </row>
    <row r="580" spans="1:8" ht="47.25" x14ac:dyDescent="0.25">
      <c r="A580" s="28" t="s">
        <v>631</v>
      </c>
      <c r="B580" s="29" t="s">
        <v>308</v>
      </c>
      <c r="C580" s="30" t="s">
        <v>16</v>
      </c>
      <c r="D580" s="31" t="s">
        <v>0</v>
      </c>
      <c r="E580" s="27">
        <f>E581</f>
        <v>483.9</v>
      </c>
      <c r="F580" s="27">
        <f>F581</f>
        <v>483.9</v>
      </c>
      <c r="G580" s="32">
        <f t="shared" si="51"/>
        <v>100</v>
      </c>
      <c r="H580" s="58">
        <f t="shared" si="52"/>
        <v>0</v>
      </c>
    </row>
    <row r="581" spans="1:8" ht="63" x14ac:dyDescent="0.25">
      <c r="A581" s="28" t="s">
        <v>17</v>
      </c>
      <c r="B581" s="29" t="s">
        <v>308</v>
      </c>
      <c r="C581" s="30" t="s">
        <v>16</v>
      </c>
      <c r="D581" s="28" t="s">
        <v>18</v>
      </c>
      <c r="E581" s="27">
        <f>E582+E583</f>
        <v>483.9</v>
      </c>
      <c r="F581" s="27">
        <f>F582+F583</f>
        <v>483.9</v>
      </c>
      <c r="G581" s="32">
        <f t="shared" si="51"/>
        <v>100</v>
      </c>
      <c r="H581" s="58">
        <f t="shared" si="52"/>
        <v>0</v>
      </c>
    </row>
    <row r="582" spans="1:8" ht="31.5" customHeight="1" x14ac:dyDescent="0.25">
      <c r="A582" s="28" t="s">
        <v>19</v>
      </c>
      <c r="B582" s="29" t="s">
        <v>308</v>
      </c>
      <c r="C582" s="30" t="s">
        <v>16</v>
      </c>
      <c r="D582" s="28" t="s">
        <v>20</v>
      </c>
      <c r="E582" s="27">
        <v>200</v>
      </c>
      <c r="F582" s="27">
        <v>200</v>
      </c>
      <c r="G582" s="32">
        <f t="shared" si="51"/>
        <v>100</v>
      </c>
      <c r="H582" s="58">
        <f t="shared" si="52"/>
        <v>0</v>
      </c>
    </row>
    <row r="583" spans="1:8" ht="35.25" customHeight="1" x14ac:dyDescent="0.25">
      <c r="A583" s="28" t="s">
        <v>208</v>
      </c>
      <c r="B583" s="29" t="s">
        <v>308</v>
      </c>
      <c r="C583" s="30" t="s">
        <v>16</v>
      </c>
      <c r="D583" s="28" t="s">
        <v>209</v>
      </c>
      <c r="E583" s="27">
        <v>283.89999999999998</v>
      </c>
      <c r="F583" s="27">
        <v>283.89999999999998</v>
      </c>
      <c r="G583" s="32">
        <f t="shared" si="51"/>
        <v>100</v>
      </c>
      <c r="H583" s="58">
        <f t="shared" si="52"/>
        <v>0</v>
      </c>
    </row>
    <row r="584" spans="1:8" ht="47.25" x14ac:dyDescent="0.25">
      <c r="A584" s="17" t="s">
        <v>309</v>
      </c>
      <c r="B584" s="20" t="s">
        <v>308</v>
      </c>
      <c r="C584" s="21" t="s">
        <v>310</v>
      </c>
      <c r="D584" s="17" t="s">
        <v>0</v>
      </c>
      <c r="E584" s="27">
        <f>E585</f>
        <v>3721.9</v>
      </c>
      <c r="F584" s="27">
        <f>F585</f>
        <v>3721.9</v>
      </c>
      <c r="G584" s="23">
        <f t="shared" si="51"/>
        <v>100</v>
      </c>
      <c r="H584" s="53">
        <f t="shared" si="52"/>
        <v>0</v>
      </c>
    </row>
    <row r="585" spans="1:8" ht="63" x14ac:dyDescent="0.25">
      <c r="A585" s="17" t="s">
        <v>17</v>
      </c>
      <c r="B585" s="20" t="s">
        <v>308</v>
      </c>
      <c r="C585" s="21" t="s">
        <v>310</v>
      </c>
      <c r="D585" s="17" t="s">
        <v>18</v>
      </c>
      <c r="E585" s="27">
        <f>E586</f>
        <v>3721.9</v>
      </c>
      <c r="F585" s="27">
        <f>F586</f>
        <v>3721.9</v>
      </c>
      <c r="G585" s="23">
        <f t="shared" si="51"/>
        <v>100</v>
      </c>
      <c r="H585" s="53">
        <f t="shared" si="52"/>
        <v>0</v>
      </c>
    </row>
    <row r="586" spans="1:8" ht="31.5" x14ac:dyDescent="0.25">
      <c r="A586" s="17" t="s">
        <v>208</v>
      </c>
      <c r="B586" s="20" t="s">
        <v>308</v>
      </c>
      <c r="C586" s="21" t="s">
        <v>310</v>
      </c>
      <c r="D586" s="17" t="s">
        <v>209</v>
      </c>
      <c r="E586" s="27">
        <v>3721.9</v>
      </c>
      <c r="F586" s="27">
        <v>3721.9</v>
      </c>
      <c r="G586" s="23">
        <f t="shared" si="51"/>
        <v>100</v>
      </c>
      <c r="H586" s="53">
        <f t="shared" si="52"/>
        <v>0</v>
      </c>
    </row>
    <row r="587" spans="1:8" ht="78.75" x14ac:dyDescent="0.25">
      <c r="A587" s="17" t="s">
        <v>311</v>
      </c>
      <c r="B587" s="20" t="s">
        <v>308</v>
      </c>
      <c r="C587" s="21" t="s">
        <v>312</v>
      </c>
      <c r="D587" s="17" t="s">
        <v>0</v>
      </c>
      <c r="E587" s="27">
        <f>E588</f>
        <v>115.2</v>
      </c>
      <c r="F587" s="27">
        <f>F588</f>
        <v>115.2</v>
      </c>
      <c r="G587" s="23">
        <f t="shared" si="51"/>
        <v>100</v>
      </c>
      <c r="H587" s="53">
        <f t="shared" si="52"/>
        <v>0</v>
      </c>
    </row>
    <row r="588" spans="1:8" ht="63" x14ac:dyDescent="0.25">
      <c r="A588" s="17" t="s">
        <v>17</v>
      </c>
      <c r="B588" s="20" t="s">
        <v>308</v>
      </c>
      <c r="C588" s="21" t="s">
        <v>312</v>
      </c>
      <c r="D588" s="17" t="s">
        <v>18</v>
      </c>
      <c r="E588" s="27">
        <f>E589</f>
        <v>115.2</v>
      </c>
      <c r="F588" s="27">
        <f>F589</f>
        <v>115.2</v>
      </c>
      <c r="G588" s="23">
        <f t="shared" si="51"/>
        <v>100</v>
      </c>
      <c r="H588" s="53">
        <f t="shared" si="52"/>
        <v>0</v>
      </c>
    </row>
    <row r="589" spans="1:8" ht="31.5" x14ac:dyDescent="0.25">
      <c r="A589" s="17" t="s">
        <v>208</v>
      </c>
      <c r="B589" s="20" t="s">
        <v>308</v>
      </c>
      <c r="C589" s="21" t="s">
        <v>312</v>
      </c>
      <c r="D589" s="17" t="s">
        <v>209</v>
      </c>
      <c r="E589" s="27">
        <v>115.2</v>
      </c>
      <c r="F589" s="27">
        <v>115.2</v>
      </c>
      <c r="G589" s="23">
        <f t="shared" si="51"/>
        <v>100</v>
      </c>
      <c r="H589" s="53">
        <f t="shared" si="52"/>
        <v>0</v>
      </c>
    </row>
    <row r="590" spans="1:8" ht="47.25" x14ac:dyDescent="0.25">
      <c r="A590" s="17" t="s">
        <v>313</v>
      </c>
      <c r="B590" s="20" t="s">
        <v>314</v>
      </c>
      <c r="C590" s="21" t="s">
        <v>12</v>
      </c>
      <c r="D590" s="17" t="s">
        <v>0</v>
      </c>
      <c r="E590" s="27">
        <f>E591+E594+E597+E600+E603</f>
        <v>32237.5</v>
      </c>
      <c r="F590" s="27">
        <f>F591+F594+F597+F600+F603</f>
        <v>31866.651009999998</v>
      </c>
      <c r="G590" s="23">
        <f t="shared" si="51"/>
        <v>98.849634773167878</v>
      </c>
      <c r="H590" s="53">
        <f t="shared" si="52"/>
        <v>-370.84899000000223</v>
      </c>
    </row>
    <row r="591" spans="1:8" ht="63" x14ac:dyDescent="0.25">
      <c r="A591" s="28" t="s">
        <v>632</v>
      </c>
      <c r="B591" s="29" t="s">
        <v>314</v>
      </c>
      <c r="C591" s="30" t="s">
        <v>16</v>
      </c>
      <c r="D591" s="31" t="s">
        <v>0</v>
      </c>
      <c r="E591" s="27">
        <f t="shared" ref="E591:F592" si="55">E592</f>
        <v>122.9</v>
      </c>
      <c r="F591" s="27">
        <f t="shared" si="55"/>
        <v>122.9</v>
      </c>
      <c r="G591" s="32">
        <f t="shared" si="51"/>
        <v>100</v>
      </c>
      <c r="H591" s="58">
        <f t="shared" si="52"/>
        <v>0</v>
      </c>
    </row>
    <row r="592" spans="1:8" ht="63" x14ac:dyDescent="0.25">
      <c r="A592" s="28" t="s">
        <v>17</v>
      </c>
      <c r="B592" s="29" t="s">
        <v>314</v>
      </c>
      <c r="C592" s="30" t="s">
        <v>16</v>
      </c>
      <c r="D592" s="28" t="s">
        <v>18</v>
      </c>
      <c r="E592" s="27">
        <f t="shared" si="55"/>
        <v>122.9</v>
      </c>
      <c r="F592" s="27">
        <f t="shared" si="55"/>
        <v>122.9</v>
      </c>
      <c r="G592" s="32">
        <f t="shared" si="51"/>
        <v>100</v>
      </c>
      <c r="H592" s="58">
        <f t="shared" si="52"/>
        <v>0</v>
      </c>
    </row>
    <row r="593" spans="1:8" ht="33.75" customHeight="1" x14ac:dyDescent="0.25">
      <c r="A593" s="28" t="s">
        <v>208</v>
      </c>
      <c r="B593" s="29" t="s">
        <v>314</v>
      </c>
      <c r="C593" s="30" t="s">
        <v>16</v>
      </c>
      <c r="D593" s="28" t="s">
        <v>209</v>
      </c>
      <c r="E593" s="27">
        <v>122.9</v>
      </c>
      <c r="F593" s="27">
        <v>122.9</v>
      </c>
      <c r="G593" s="32">
        <f t="shared" si="51"/>
        <v>100</v>
      </c>
      <c r="H593" s="58">
        <f t="shared" si="52"/>
        <v>0</v>
      </c>
    </row>
    <row r="594" spans="1:8" ht="48.75" customHeight="1" x14ac:dyDescent="0.25">
      <c r="A594" s="28" t="s">
        <v>633</v>
      </c>
      <c r="B594" s="29" t="s">
        <v>314</v>
      </c>
      <c r="C594" s="30" t="s">
        <v>45</v>
      </c>
      <c r="D594" s="31" t="s">
        <v>0</v>
      </c>
      <c r="E594" s="27">
        <f>E595</f>
        <v>7591.3</v>
      </c>
      <c r="F594" s="27">
        <f>F595</f>
        <v>7278.6918699999997</v>
      </c>
      <c r="G594" s="32">
        <f t="shared" si="51"/>
        <v>95.882021129450806</v>
      </c>
      <c r="H594" s="58">
        <f t="shared" si="52"/>
        <v>-312.60813000000053</v>
      </c>
    </row>
    <row r="595" spans="1:8" ht="62.25" customHeight="1" x14ac:dyDescent="0.25">
      <c r="A595" s="28" t="s">
        <v>17</v>
      </c>
      <c r="B595" s="29" t="s">
        <v>314</v>
      </c>
      <c r="C595" s="30" t="s">
        <v>45</v>
      </c>
      <c r="D595" s="28" t="s">
        <v>18</v>
      </c>
      <c r="E595" s="27">
        <f>E596</f>
        <v>7591.3</v>
      </c>
      <c r="F595" s="27">
        <f>F596</f>
        <v>7278.6918699999997</v>
      </c>
      <c r="G595" s="32">
        <f t="shared" si="51"/>
        <v>95.882021129450806</v>
      </c>
      <c r="H595" s="58">
        <f t="shared" si="52"/>
        <v>-312.60813000000053</v>
      </c>
    </row>
    <row r="596" spans="1:8" ht="32.25" customHeight="1" x14ac:dyDescent="0.25">
      <c r="A596" s="28" t="s">
        <v>208</v>
      </c>
      <c r="B596" s="29" t="s">
        <v>314</v>
      </c>
      <c r="C596" s="30" t="s">
        <v>45</v>
      </c>
      <c r="D596" s="28" t="s">
        <v>209</v>
      </c>
      <c r="E596" s="27">
        <v>7591.3</v>
      </c>
      <c r="F596" s="27">
        <v>7278.6918699999997</v>
      </c>
      <c r="G596" s="32">
        <f t="shared" si="51"/>
        <v>95.882021129450806</v>
      </c>
      <c r="H596" s="58">
        <f t="shared" si="52"/>
        <v>-312.60813000000053</v>
      </c>
    </row>
    <row r="597" spans="1:8" ht="45.75" customHeight="1" x14ac:dyDescent="0.25">
      <c r="A597" s="28" t="s">
        <v>634</v>
      </c>
      <c r="B597" s="29" t="s">
        <v>314</v>
      </c>
      <c r="C597" s="30" t="s">
        <v>213</v>
      </c>
      <c r="D597" s="31" t="s">
        <v>0</v>
      </c>
      <c r="E597" s="27">
        <f>E598</f>
        <v>4000</v>
      </c>
      <c r="F597" s="27">
        <f>F598</f>
        <v>3941.7592</v>
      </c>
      <c r="G597" s="32">
        <f t="shared" si="51"/>
        <v>98.543980000000005</v>
      </c>
      <c r="H597" s="58">
        <f t="shared" si="52"/>
        <v>-58.240800000000036</v>
      </c>
    </row>
    <row r="598" spans="1:8" ht="45" customHeight="1" x14ac:dyDescent="0.25">
      <c r="A598" s="28" t="s">
        <v>17</v>
      </c>
      <c r="B598" s="29" t="s">
        <v>314</v>
      </c>
      <c r="C598" s="30" t="s">
        <v>213</v>
      </c>
      <c r="D598" s="28" t="s">
        <v>18</v>
      </c>
      <c r="E598" s="27">
        <f>E599</f>
        <v>4000</v>
      </c>
      <c r="F598" s="27">
        <f>F599</f>
        <v>3941.7592</v>
      </c>
      <c r="G598" s="32">
        <f t="shared" si="51"/>
        <v>98.543980000000005</v>
      </c>
      <c r="H598" s="58">
        <f t="shared" si="52"/>
        <v>-58.240800000000036</v>
      </c>
    </row>
    <row r="599" spans="1:8" ht="33" customHeight="1" x14ac:dyDescent="0.25">
      <c r="A599" s="28" t="s">
        <v>208</v>
      </c>
      <c r="B599" s="29" t="s">
        <v>314</v>
      </c>
      <c r="C599" s="30" t="s">
        <v>213</v>
      </c>
      <c r="D599" s="28" t="s">
        <v>209</v>
      </c>
      <c r="E599" s="27">
        <v>4000</v>
      </c>
      <c r="F599" s="27">
        <v>3941.7592</v>
      </c>
      <c r="G599" s="32">
        <f t="shared" si="51"/>
        <v>98.543980000000005</v>
      </c>
      <c r="H599" s="58">
        <f t="shared" si="52"/>
        <v>-58.240800000000036</v>
      </c>
    </row>
    <row r="600" spans="1:8" ht="94.5" x14ac:dyDescent="0.25">
      <c r="A600" s="17" t="s">
        <v>315</v>
      </c>
      <c r="B600" s="20" t="s">
        <v>314</v>
      </c>
      <c r="C600" s="21" t="s">
        <v>310</v>
      </c>
      <c r="D600" s="17" t="s">
        <v>0</v>
      </c>
      <c r="E600" s="27">
        <f>E601</f>
        <v>19907.5</v>
      </c>
      <c r="F600" s="27">
        <f>F601</f>
        <v>19907.499940000002</v>
      </c>
      <c r="G600" s="23">
        <f t="shared" si="51"/>
        <v>99.999999698606061</v>
      </c>
      <c r="H600" s="53">
        <f t="shared" si="52"/>
        <v>-5.999999848427251E-5</v>
      </c>
    </row>
    <row r="601" spans="1:8" ht="63" x14ac:dyDescent="0.25">
      <c r="A601" s="17" t="s">
        <v>17</v>
      </c>
      <c r="B601" s="20" t="s">
        <v>314</v>
      </c>
      <c r="C601" s="21" t="s">
        <v>310</v>
      </c>
      <c r="D601" s="17" t="s">
        <v>18</v>
      </c>
      <c r="E601" s="27">
        <f>E602</f>
        <v>19907.5</v>
      </c>
      <c r="F601" s="27">
        <f>F602</f>
        <v>19907.499940000002</v>
      </c>
      <c r="G601" s="23">
        <f t="shared" si="51"/>
        <v>99.999999698606061</v>
      </c>
      <c r="H601" s="53">
        <f t="shared" si="52"/>
        <v>-5.999999848427251E-5</v>
      </c>
    </row>
    <row r="602" spans="1:8" ht="31.5" x14ac:dyDescent="0.25">
      <c r="A602" s="17" t="s">
        <v>208</v>
      </c>
      <c r="B602" s="20" t="s">
        <v>314</v>
      </c>
      <c r="C602" s="21" t="s">
        <v>310</v>
      </c>
      <c r="D602" s="17" t="s">
        <v>209</v>
      </c>
      <c r="E602" s="27">
        <v>19907.5</v>
      </c>
      <c r="F602" s="27">
        <v>19907.499940000002</v>
      </c>
      <c r="G602" s="23">
        <f t="shared" si="51"/>
        <v>99.999999698606061</v>
      </c>
      <c r="H602" s="53">
        <f t="shared" si="52"/>
        <v>-5.999999848427251E-5</v>
      </c>
    </row>
    <row r="603" spans="1:8" ht="126" x14ac:dyDescent="0.25">
      <c r="A603" s="17" t="s">
        <v>316</v>
      </c>
      <c r="B603" s="20" t="s">
        <v>314</v>
      </c>
      <c r="C603" s="21" t="s">
        <v>312</v>
      </c>
      <c r="D603" s="17" t="s">
        <v>0</v>
      </c>
      <c r="E603" s="27">
        <f>E604</f>
        <v>615.79999999999995</v>
      </c>
      <c r="F603" s="27">
        <f>F604</f>
        <v>615.79999999999995</v>
      </c>
      <c r="G603" s="23">
        <f t="shared" si="51"/>
        <v>100</v>
      </c>
      <c r="H603" s="53">
        <f t="shared" si="52"/>
        <v>0</v>
      </c>
    </row>
    <row r="604" spans="1:8" ht="63" x14ac:dyDescent="0.25">
      <c r="A604" s="17" t="s">
        <v>17</v>
      </c>
      <c r="B604" s="20" t="s">
        <v>314</v>
      </c>
      <c r="C604" s="21" t="s">
        <v>312</v>
      </c>
      <c r="D604" s="17" t="s">
        <v>18</v>
      </c>
      <c r="E604" s="27">
        <f>E605</f>
        <v>615.79999999999995</v>
      </c>
      <c r="F604" s="27">
        <f>F605</f>
        <v>615.79999999999995</v>
      </c>
      <c r="G604" s="23">
        <f t="shared" si="51"/>
        <v>100</v>
      </c>
      <c r="H604" s="53">
        <f t="shared" si="52"/>
        <v>0</v>
      </c>
    </row>
    <row r="605" spans="1:8" ht="31.5" x14ac:dyDescent="0.25">
      <c r="A605" s="17" t="s">
        <v>208</v>
      </c>
      <c r="B605" s="20" t="s">
        <v>314</v>
      </c>
      <c r="C605" s="21" t="s">
        <v>312</v>
      </c>
      <c r="D605" s="17" t="s">
        <v>209</v>
      </c>
      <c r="E605" s="27">
        <v>615.79999999999995</v>
      </c>
      <c r="F605" s="27">
        <v>615.79999999999995</v>
      </c>
      <c r="G605" s="23">
        <f t="shared" si="51"/>
        <v>100</v>
      </c>
      <c r="H605" s="53">
        <f t="shared" si="52"/>
        <v>0</v>
      </c>
    </row>
    <row r="606" spans="1:8" ht="47.25" x14ac:dyDescent="0.25">
      <c r="A606" s="17" t="s">
        <v>317</v>
      </c>
      <c r="B606" s="20" t="s">
        <v>318</v>
      </c>
      <c r="C606" s="21" t="s">
        <v>12</v>
      </c>
      <c r="D606" s="17" t="s">
        <v>0</v>
      </c>
      <c r="E606" s="27">
        <f t="shared" ref="E606:F608" si="56">E607</f>
        <v>9245.2999999999993</v>
      </c>
      <c r="F606" s="27">
        <f t="shared" si="56"/>
        <v>9245.2248199999995</v>
      </c>
      <c r="G606" s="23">
        <f t="shared" si="51"/>
        <v>99.999186830065014</v>
      </c>
      <c r="H606" s="53">
        <f t="shared" si="52"/>
        <v>-7.5179999999818392E-2</v>
      </c>
    </row>
    <row r="607" spans="1:8" x14ac:dyDescent="0.25">
      <c r="A607" s="17" t="s">
        <v>319</v>
      </c>
      <c r="B607" s="20" t="s">
        <v>318</v>
      </c>
      <c r="C607" s="21" t="s">
        <v>45</v>
      </c>
      <c r="D607" s="17" t="s">
        <v>0</v>
      </c>
      <c r="E607" s="27">
        <f t="shared" si="56"/>
        <v>9245.2999999999993</v>
      </c>
      <c r="F607" s="27">
        <f t="shared" si="56"/>
        <v>9245.2248199999995</v>
      </c>
      <c r="G607" s="23">
        <f t="shared" si="51"/>
        <v>99.999186830065014</v>
      </c>
      <c r="H607" s="53">
        <f t="shared" si="52"/>
        <v>-7.5179999999818392E-2</v>
      </c>
    </row>
    <row r="608" spans="1:8" ht="63" x14ac:dyDescent="0.25">
      <c r="A608" s="17" t="s">
        <v>17</v>
      </c>
      <c r="B608" s="20" t="s">
        <v>318</v>
      </c>
      <c r="C608" s="21" t="s">
        <v>45</v>
      </c>
      <c r="D608" s="17" t="s">
        <v>18</v>
      </c>
      <c r="E608" s="27">
        <f t="shared" si="56"/>
        <v>9245.2999999999993</v>
      </c>
      <c r="F608" s="27">
        <f t="shared" si="56"/>
        <v>9245.2248199999995</v>
      </c>
      <c r="G608" s="23">
        <f t="shared" si="51"/>
        <v>99.999186830065014</v>
      </c>
      <c r="H608" s="53">
        <f t="shared" si="52"/>
        <v>-7.5179999999818392E-2</v>
      </c>
    </row>
    <row r="609" spans="1:8" ht="31.5" x14ac:dyDescent="0.25">
      <c r="A609" s="17" t="s">
        <v>19</v>
      </c>
      <c r="B609" s="20" t="s">
        <v>318</v>
      </c>
      <c r="C609" s="21" t="s">
        <v>45</v>
      </c>
      <c r="D609" s="17" t="s">
        <v>20</v>
      </c>
      <c r="E609" s="27">
        <v>9245.2999999999993</v>
      </c>
      <c r="F609" s="27">
        <v>9245.2248199999995</v>
      </c>
      <c r="G609" s="23">
        <f t="shared" si="51"/>
        <v>99.999186830065014</v>
      </c>
      <c r="H609" s="53">
        <f t="shared" si="52"/>
        <v>-7.5179999999818392E-2</v>
      </c>
    </row>
    <row r="610" spans="1:8" ht="47.25" x14ac:dyDescent="0.25">
      <c r="A610" s="17" t="s">
        <v>320</v>
      </c>
      <c r="B610" s="20" t="s">
        <v>321</v>
      </c>
      <c r="C610" s="21" t="s">
        <v>12</v>
      </c>
      <c r="D610" s="17" t="s">
        <v>0</v>
      </c>
      <c r="E610" s="27">
        <f>E611+E614+E617</f>
        <v>154608.30000000002</v>
      </c>
      <c r="F610" s="27">
        <f>F611+F614+F617</f>
        <v>154607.6</v>
      </c>
      <c r="G610" s="23">
        <f t="shared" si="51"/>
        <v>99.999547242935847</v>
      </c>
      <c r="H610" s="53">
        <f t="shared" si="52"/>
        <v>-0.70000000001164153</v>
      </c>
    </row>
    <row r="611" spans="1:8" ht="63" x14ac:dyDescent="0.25">
      <c r="A611" s="17" t="s">
        <v>322</v>
      </c>
      <c r="B611" s="20" t="s">
        <v>321</v>
      </c>
      <c r="C611" s="21" t="s">
        <v>16</v>
      </c>
      <c r="D611" s="17" t="s">
        <v>0</v>
      </c>
      <c r="E611" s="27">
        <f>E612</f>
        <v>150730.20000000001</v>
      </c>
      <c r="F611" s="27">
        <f>F612</f>
        <v>150729.5</v>
      </c>
      <c r="G611" s="23">
        <f t="shared" si="51"/>
        <v>99.999535594061442</v>
      </c>
      <c r="H611" s="53">
        <f t="shared" si="52"/>
        <v>-0.70000000001164153</v>
      </c>
    </row>
    <row r="612" spans="1:8" ht="63" x14ac:dyDescent="0.25">
      <c r="A612" s="17" t="s">
        <v>17</v>
      </c>
      <c r="B612" s="20" t="s">
        <v>321</v>
      </c>
      <c r="C612" s="21" t="s">
        <v>16</v>
      </c>
      <c r="D612" s="17" t="s">
        <v>18</v>
      </c>
      <c r="E612" s="27">
        <f>E613</f>
        <v>150730.20000000001</v>
      </c>
      <c r="F612" s="27">
        <f>F613</f>
        <v>150729.5</v>
      </c>
      <c r="G612" s="23">
        <f t="shared" si="51"/>
        <v>99.999535594061442</v>
      </c>
      <c r="H612" s="53">
        <f t="shared" si="52"/>
        <v>-0.70000000001164153</v>
      </c>
    </row>
    <row r="613" spans="1:8" ht="31.5" x14ac:dyDescent="0.25">
      <c r="A613" s="17" t="s">
        <v>208</v>
      </c>
      <c r="B613" s="20" t="s">
        <v>321</v>
      </c>
      <c r="C613" s="21" t="s">
        <v>16</v>
      </c>
      <c r="D613" s="17" t="s">
        <v>209</v>
      </c>
      <c r="E613" s="27">
        <f>64116+1660+84954.2</f>
        <v>150730.20000000001</v>
      </c>
      <c r="F613" s="27">
        <f>64116+1660+84953.5</f>
        <v>150729.5</v>
      </c>
      <c r="G613" s="23">
        <f t="shared" si="51"/>
        <v>99.999535594061442</v>
      </c>
      <c r="H613" s="53">
        <f t="shared" si="52"/>
        <v>-0.70000000001164153</v>
      </c>
    </row>
    <row r="614" spans="1:8" ht="47.25" x14ac:dyDescent="0.25">
      <c r="A614" s="17" t="s">
        <v>300</v>
      </c>
      <c r="B614" s="20" t="s">
        <v>321</v>
      </c>
      <c r="C614" s="21" t="s">
        <v>277</v>
      </c>
      <c r="D614" s="17" t="s">
        <v>0</v>
      </c>
      <c r="E614" s="27">
        <f>E615</f>
        <v>3672.2000000000003</v>
      </c>
      <c r="F614" s="27">
        <f>F615</f>
        <v>3672.2000000000003</v>
      </c>
      <c r="G614" s="23">
        <f t="shared" si="51"/>
        <v>100</v>
      </c>
      <c r="H614" s="53">
        <f t="shared" si="52"/>
        <v>0</v>
      </c>
    </row>
    <row r="615" spans="1:8" ht="63" x14ac:dyDescent="0.25">
      <c r="A615" s="17" t="s">
        <v>17</v>
      </c>
      <c r="B615" s="20" t="s">
        <v>321</v>
      </c>
      <c r="C615" s="21" t="s">
        <v>277</v>
      </c>
      <c r="D615" s="17" t="s">
        <v>18</v>
      </c>
      <c r="E615" s="27">
        <f>E616</f>
        <v>3672.2000000000003</v>
      </c>
      <c r="F615" s="27">
        <f>F616</f>
        <v>3672.2000000000003</v>
      </c>
      <c r="G615" s="23">
        <f t="shared" si="51"/>
        <v>100</v>
      </c>
      <c r="H615" s="53">
        <f t="shared" si="52"/>
        <v>0</v>
      </c>
    </row>
    <row r="616" spans="1:8" ht="31.5" x14ac:dyDescent="0.25">
      <c r="A616" s="17" t="s">
        <v>208</v>
      </c>
      <c r="B616" s="20" t="s">
        <v>321</v>
      </c>
      <c r="C616" s="21" t="s">
        <v>277</v>
      </c>
      <c r="D616" s="17" t="s">
        <v>209</v>
      </c>
      <c r="E616" s="27">
        <f>994.4+2677.8</f>
        <v>3672.2000000000003</v>
      </c>
      <c r="F616" s="27">
        <f>994.4+2677.8</f>
        <v>3672.2000000000003</v>
      </c>
      <c r="G616" s="23">
        <f t="shared" si="51"/>
        <v>100</v>
      </c>
      <c r="H616" s="53">
        <f t="shared" si="52"/>
        <v>0</v>
      </c>
    </row>
    <row r="617" spans="1:8" ht="141.75" x14ac:dyDescent="0.25">
      <c r="A617" s="17" t="s">
        <v>323</v>
      </c>
      <c r="B617" s="20" t="s">
        <v>321</v>
      </c>
      <c r="C617" s="21" t="s">
        <v>260</v>
      </c>
      <c r="D617" s="17" t="s">
        <v>0</v>
      </c>
      <c r="E617" s="27">
        <f t="shared" ref="E617:F618" si="57">E618</f>
        <v>205.9</v>
      </c>
      <c r="F617" s="27">
        <f t="shared" si="57"/>
        <v>205.9</v>
      </c>
      <c r="G617" s="23">
        <f t="shared" si="51"/>
        <v>100</v>
      </c>
      <c r="H617" s="53">
        <f t="shared" si="52"/>
        <v>0</v>
      </c>
    </row>
    <row r="618" spans="1:8" ht="31.5" x14ac:dyDescent="0.25">
      <c r="A618" s="17" t="s">
        <v>57</v>
      </c>
      <c r="B618" s="20" t="s">
        <v>321</v>
      </c>
      <c r="C618" s="21" t="s">
        <v>260</v>
      </c>
      <c r="D618" s="17" t="s">
        <v>58</v>
      </c>
      <c r="E618" s="27">
        <f t="shared" si="57"/>
        <v>205.9</v>
      </c>
      <c r="F618" s="27">
        <f t="shared" si="57"/>
        <v>205.9</v>
      </c>
      <c r="G618" s="23">
        <f t="shared" si="51"/>
        <v>100</v>
      </c>
      <c r="H618" s="53">
        <f t="shared" si="52"/>
        <v>0</v>
      </c>
    </row>
    <row r="619" spans="1:8" ht="31.5" x14ac:dyDescent="0.25">
      <c r="A619" s="17" t="s">
        <v>59</v>
      </c>
      <c r="B619" s="20" t="s">
        <v>321</v>
      </c>
      <c r="C619" s="21" t="s">
        <v>260</v>
      </c>
      <c r="D619" s="17" t="s">
        <v>60</v>
      </c>
      <c r="E619" s="27">
        <v>205.9</v>
      </c>
      <c r="F619" s="27">
        <v>205.9</v>
      </c>
      <c r="G619" s="23">
        <f t="shared" si="51"/>
        <v>100</v>
      </c>
      <c r="H619" s="53">
        <f t="shared" si="52"/>
        <v>0</v>
      </c>
    </row>
    <row r="620" spans="1:8" ht="47.25" x14ac:dyDescent="0.25">
      <c r="A620" s="17" t="s">
        <v>324</v>
      </c>
      <c r="B620" s="20" t="s">
        <v>325</v>
      </c>
      <c r="C620" s="21" t="s">
        <v>12</v>
      </c>
      <c r="D620" s="17" t="s">
        <v>0</v>
      </c>
      <c r="E620" s="27">
        <f>E621+E626+E629</f>
        <v>22481.899999999998</v>
      </c>
      <c r="F620" s="27">
        <f>F621+F626+F629</f>
        <v>22481.7896</v>
      </c>
      <c r="G620" s="23">
        <f t="shared" si="51"/>
        <v>99.999508938301489</v>
      </c>
      <c r="H620" s="53">
        <f t="shared" si="52"/>
        <v>-0.11039999999775318</v>
      </c>
    </row>
    <row r="621" spans="1:8" ht="47.25" x14ac:dyDescent="0.25">
      <c r="A621" s="17" t="s">
        <v>326</v>
      </c>
      <c r="B621" s="20" t="s">
        <v>325</v>
      </c>
      <c r="C621" s="21" t="s">
        <v>45</v>
      </c>
      <c r="D621" s="17" t="s">
        <v>0</v>
      </c>
      <c r="E621" s="27">
        <f>E622+E624</f>
        <v>2181.5</v>
      </c>
      <c r="F621" s="27">
        <f>F622+F624</f>
        <v>2181.3900000000003</v>
      </c>
      <c r="G621" s="23">
        <f t="shared" si="51"/>
        <v>99.99495759798306</v>
      </c>
      <c r="H621" s="53">
        <f t="shared" si="52"/>
        <v>-0.10999999999967258</v>
      </c>
    </row>
    <row r="622" spans="1:8" ht="47.25" x14ac:dyDescent="0.25">
      <c r="A622" s="17" t="s">
        <v>28</v>
      </c>
      <c r="B622" s="20" t="s">
        <v>325</v>
      </c>
      <c r="C622" s="21" t="s">
        <v>45</v>
      </c>
      <c r="D622" s="17" t="s">
        <v>29</v>
      </c>
      <c r="E622" s="27">
        <f>E623</f>
        <v>266.5</v>
      </c>
      <c r="F622" s="27">
        <f>F623</f>
        <v>266.49</v>
      </c>
      <c r="G622" s="23">
        <f t="shared" si="51"/>
        <v>99.996247654784241</v>
      </c>
      <c r="H622" s="53">
        <f t="shared" si="52"/>
        <v>-9.9999999999909051E-3</v>
      </c>
    </row>
    <row r="623" spans="1:8" ht="63" x14ac:dyDescent="0.25">
      <c r="A623" s="17" t="s">
        <v>30</v>
      </c>
      <c r="B623" s="20" t="s">
        <v>325</v>
      </c>
      <c r="C623" s="21" t="s">
        <v>45</v>
      </c>
      <c r="D623" s="17" t="s">
        <v>31</v>
      </c>
      <c r="E623" s="27">
        <v>266.5</v>
      </c>
      <c r="F623" s="27">
        <v>266.49</v>
      </c>
      <c r="G623" s="23">
        <f t="shared" si="51"/>
        <v>99.996247654784241</v>
      </c>
      <c r="H623" s="53">
        <f t="shared" si="52"/>
        <v>-9.9999999999909051E-3</v>
      </c>
    </row>
    <row r="624" spans="1:8" ht="63" x14ac:dyDescent="0.25">
      <c r="A624" s="17" t="s">
        <v>17</v>
      </c>
      <c r="B624" s="20" t="s">
        <v>325</v>
      </c>
      <c r="C624" s="21" t="s">
        <v>45</v>
      </c>
      <c r="D624" s="17" t="s">
        <v>18</v>
      </c>
      <c r="E624" s="27">
        <f>E625</f>
        <v>1915</v>
      </c>
      <c r="F624" s="27">
        <f>F625</f>
        <v>1914.9</v>
      </c>
      <c r="G624" s="23">
        <f t="shared" si="51"/>
        <v>99.994778067885122</v>
      </c>
      <c r="H624" s="53">
        <f t="shared" si="52"/>
        <v>-9.9999999999909051E-2</v>
      </c>
    </row>
    <row r="625" spans="1:8" ht="31.5" x14ac:dyDescent="0.25">
      <c r="A625" s="17" t="s">
        <v>19</v>
      </c>
      <c r="B625" s="20" t="s">
        <v>325</v>
      </c>
      <c r="C625" s="21" t="s">
        <v>45</v>
      </c>
      <c r="D625" s="17" t="s">
        <v>20</v>
      </c>
      <c r="E625" s="27">
        <v>1915</v>
      </c>
      <c r="F625" s="27">
        <v>1914.9</v>
      </c>
      <c r="G625" s="23">
        <f t="shared" si="51"/>
        <v>99.994778067885122</v>
      </c>
      <c r="H625" s="53">
        <f t="shared" si="52"/>
        <v>-9.9999999999909051E-2</v>
      </c>
    </row>
    <row r="626" spans="1:8" ht="47.25" x14ac:dyDescent="0.25">
      <c r="A626" s="17" t="s">
        <v>327</v>
      </c>
      <c r="B626" s="20" t="s">
        <v>325</v>
      </c>
      <c r="C626" s="21" t="s">
        <v>328</v>
      </c>
      <c r="D626" s="17" t="s">
        <v>0</v>
      </c>
      <c r="E626" s="27">
        <f>E627</f>
        <v>19691.3</v>
      </c>
      <c r="F626" s="27">
        <f>F627</f>
        <v>19691.3</v>
      </c>
      <c r="G626" s="23">
        <f t="shared" si="51"/>
        <v>100</v>
      </c>
      <c r="H626" s="53">
        <f t="shared" si="52"/>
        <v>0</v>
      </c>
    </row>
    <row r="627" spans="1:8" ht="63" x14ac:dyDescent="0.25">
      <c r="A627" s="17" t="s">
        <v>17</v>
      </c>
      <c r="B627" s="20" t="s">
        <v>325</v>
      </c>
      <c r="C627" s="21" t="s">
        <v>328</v>
      </c>
      <c r="D627" s="17" t="s">
        <v>18</v>
      </c>
      <c r="E627" s="27">
        <f>E628</f>
        <v>19691.3</v>
      </c>
      <c r="F627" s="27">
        <f>F628</f>
        <v>19691.3</v>
      </c>
      <c r="G627" s="23">
        <f t="shared" si="51"/>
        <v>100</v>
      </c>
      <c r="H627" s="53">
        <f t="shared" si="52"/>
        <v>0</v>
      </c>
    </row>
    <row r="628" spans="1:8" ht="31.5" x14ac:dyDescent="0.25">
      <c r="A628" s="17" t="s">
        <v>19</v>
      </c>
      <c r="B628" s="20" t="s">
        <v>325</v>
      </c>
      <c r="C628" s="21" t="s">
        <v>328</v>
      </c>
      <c r="D628" s="17" t="s">
        <v>20</v>
      </c>
      <c r="E628" s="27">
        <v>19691.3</v>
      </c>
      <c r="F628" s="27">
        <v>19691.3</v>
      </c>
      <c r="G628" s="23">
        <f t="shared" si="51"/>
        <v>100</v>
      </c>
      <c r="H628" s="53">
        <f t="shared" si="52"/>
        <v>0</v>
      </c>
    </row>
    <row r="629" spans="1:8" ht="47.25" x14ac:dyDescent="0.25">
      <c r="A629" s="17" t="s">
        <v>329</v>
      </c>
      <c r="B629" s="20" t="s">
        <v>325</v>
      </c>
      <c r="C629" s="21" t="s">
        <v>330</v>
      </c>
      <c r="D629" s="17" t="s">
        <v>0</v>
      </c>
      <c r="E629" s="27">
        <f>E630</f>
        <v>609.1</v>
      </c>
      <c r="F629" s="27">
        <f>F630</f>
        <v>609.09960000000001</v>
      </c>
      <c r="G629" s="23">
        <f t="shared" si="51"/>
        <v>99.999934329338373</v>
      </c>
      <c r="H629" s="53">
        <f t="shared" si="52"/>
        <v>-4.0000000001327862E-4</v>
      </c>
    </row>
    <row r="630" spans="1:8" ht="63" x14ac:dyDescent="0.25">
      <c r="A630" s="17" t="s">
        <v>17</v>
      </c>
      <c r="B630" s="20" t="s">
        <v>325</v>
      </c>
      <c r="C630" s="21" t="s">
        <v>330</v>
      </c>
      <c r="D630" s="17" t="s">
        <v>18</v>
      </c>
      <c r="E630" s="27">
        <f>E631</f>
        <v>609.1</v>
      </c>
      <c r="F630" s="27">
        <f>F631</f>
        <v>609.09960000000001</v>
      </c>
      <c r="G630" s="23">
        <f t="shared" si="51"/>
        <v>99.999934329338373</v>
      </c>
      <c r="H630" s="53">
        <f t="shared" si="52"/>
        <v>-4.0000000001327862E-4</v>
      </c>
    </row>
    <row r="631" spans="1:8" ht="31.5" x14ac:dyDescent="0.25">
      <c r="A631" s="17" t="s">
        <v>19</v>
      </c>
      <c r="B631" s="20" t="s">
        <v>325</v>
      </c>
      <c r="C631" s="21" t="s">
        <v>330</v>
      </c>
      <c r="D631" s="17" t="s">
        <v>20</v>
      </c>
      <c r="E631" s="27">
        <v>609.1</v>
      </c>
      <c r="F631" s="27">
        <v>609.09960000000001</v>
      </c>
      <c r="G631" s="23">
        <f t="shared" si="51"/>
        <v>99.999934329338373</v>
      </c>
      <c r="H631" s="53">
        <f t="shared" si="52"/>
        <v>-4.0000000001327862E-4</v>
      </c>
    </row>
    <row r="632" spans="1:8" ht="31.5" x14ac:dyDescent="0.25">
      <c r="A632" s="17" t="s">
        <v>331</v>
      </c>
      <c r="B632" s="20" t="s">
        <v>332</v>
      </c>
      <c r="C632" s="21" t="s">
        <v>12</v>
      </c>
      <c r="D632" s="17" t="s">
        <v>0</v>
      </c>
      <c r="E632" s="27">
        <f t="shared" ref="E632:F634" si="58">E633</f>
        <v>142.5</v>
      </c>
      <c r="F632" s="27">
        <f t="shared" si="58"/>
        <v>142.5</v>
      </c>
      <c r="G632" s="23">
        <f t="shared" si="51"/>
        <v>100</v>
      </c>
      <c r="H632" s="53">
        <f t="shared" si="52"/>
        <v>0</v>
      </c>
    </row>
    <row r="633" spans="1:8" ht="31.5" x14ac:dyDescent="0.25">
      <c r="A633" s="17" t="s">
        <v>333</v>
      </c>
      <c r="B633" s="20" t="s">
        <v>332</v>
      </c>
      <c r="C633" s="21" t="s">
        <v>45</v>
      </c>
      <c r="D633" s="17" t="s">
        <v>0</v>
      </c>
      <c r="E633" s="27">
        <f t="shared" si="58"/>
        <v>142.5</v>
      </c>
      <c r="F633" s="27">
        <f t="shared" si="58"/>
        <v>142.5</v>
      </c>
      <c r="G633" s="23">
        <f t="shared" si="51"/>
        <v>100</v>
      </c>
      <c r="H633" s="53">
        <f t="shared" si="52"/>
        <v>0</v>
      </c>
    </row>
    <row r="634" spans="1:8" ht="47.25" x14ac:dyDescent="0.25">
      <c r="A634" s="17" t="s">
        <v>28</v>
      </c>
      <c r="B634" s="20" t="s">
        <v>332</v>
      </c>
      <c r="C634" s="21" t="s">
        <v>45</v>
      </c>
      <c r="D634" s="17" t="s">
        <v>29</v>
      </c>
      <c r="E634" s="27">
        <f t="shared" si="58"/>
        <v>142.5</v>
      </c>
      <c r="F634" s="27">
        <f t="shared" si="58"/>
        <v>142.5</v>
      </c>
      <c r="G634" s="23">
        <f t="shared" ref="G634:G700" si="59">F634/E634*100</f>
        <v>100</v>
      </c>
      <c r="H634" s="53">
        <f t="shared" ref="H634:H700" si="60">F634-E634</f>
        <v>0</v>
      </c>
    </row>
    <row r="635" spans="1:8" ht="63" x14ac:dyDescent="0.25">
      <c r="A635" s="17" t="s">
        <v>30</v>
      </c>
      <c r="B635" s="20" t="s">
        <v>332</v>
      </c>
      <c r="C635" s="21" t="s">
        <v>45</v>
      </c>
      <c r="D635" s="17" t="s">
        <v>31</v>
      </c>
      <c r="E635" s="27">
        <v>142.5</v>
      </c>
      <c r="F635" s="27">
        <v>142.5</v>
      </c>
      <c r="G635" s="23">
        <f t="shared" si="59"/>
        <v>100</v>
      </c>
      <c r="H635" s="53">
        <f t="shared" si="60"/>
        <v>0</v>
      </c>
    </row>
    <row r="636" spans="1:8" ht="47.25" x14ac:dyDescent="0.25">
      <c r="A636" s="17" t="s">
        <v>334</v>
      </c>
      <c r="B636" s="20" t="s">
        <v>335</v>
      </c>
      <c r="C636" s="21" t="s">
        <v>12</v>
      </c>
      <c r="D636" s="17" t="s">
        <v>0</v>
      </c>
      <c r="E636" s="27">
        <f t="shared" ref="E636:F638" si="61">E637</f>
        <v>104.9</v>
      </c>
      <c r="F636" s="27">
        <f t="shared" si="61"/>
        <v>104.9</v>
      </c>
      <c r="G636" s="23">
        <f t="shared" si="59"/>
        <v>100</v>
      </c>
      <c r="H636" s="53">
        <f t="shared" si="60"/>
        <v>0</v>
      </c>
    </row>
    <row r="637" spans="1:8" ht="31.5" x14ac:dyDescent="0.25">
      <c r="A637" s="17" t="s">
        <v>336</v>
      </c>
      <c r="B637" s="20" t="s">
        <v>335</v>
      </c>
      <c r="C637" s="21" t="s">
        <v>45</v>
      </c>
      <c r="D637" s="17" t="s">
        <v>0</v>
      </c>
      <c r="E637" s="27">
        <f t="shared" si="61"/>
        <v>104.9</v>
      </c>
      <c r="F637" s="27">
        <f t="shared" si="61"/>
        <v>104.9</v>
      </c>
      <c r="G637" s="23">
        <f t="shared" si="59"/>
        <v>100</v>
      </c>
      <c r="H637" s="53">
        <f t="shared" si="60"/>
        <v>0</v>
      </c>
    </row>
    <row r="638" spans="1:8" ht="47.25" x14ac:dyDescent="0.25">
      <c r="A638" s="17" t="s">
        <v>28</v>
      </c>
      <c r="B638" s="20" t="s">
        <v>335</v>
      </c>
      <c r="C638" s="21" t="s">
        <v>45</v>
      </c>
      <c r="D638" s="17" t="s">
        <v>29</v>
      </c>
      <c r="E638" s="27">
        <f t="shared" si="61"/>
        <v>104.9</v>
      </c>
      <c r="F638" s="27">
        <f t="shared" si="61"/>
        <v>104.9</v>
      </c>
      <c r="G638" s="23">
        <f t="shared" si="59"/>
        <v>100</v>
      </c>
      <c r="H638" s="53">
        <f t="shared" si="60"/>
        <v>0</v>
      </c>
    </row>
    <row r="639" spans="1:8" ht="63" x14ac:dyDescent="0.25">
      <c r="A639" s="17" t="s">
        <v>30</v>
      </c>
      <c r="B639" s="20" t="s">
        <v>335</v>
      </c>
      <c r="C639" s="21" t="s">
        <v>45</v>
      </c>
      <c r="D639" s="17" t="s">
        <v>31</v>
      </c>
      <c r="E639" s="27">
        <v>104.9</v>
      </c>
      <c r="F639" s="27">
        <v>104.9</v>
      </c>
      <c r="G639" s="23">
        <f t="shared" si="59"/>
        <v>100</v>
      </c>
      <c r="H639" s="53">
        <f t="shared" si="60"/>
        <v>0</v>
      </c>
    </row>
    <row r="640" spans="1:8" ht="47.25" x14ac:dyDescent="0.25">
      <c r="A640" s="17" t="s">
        <v>337</v>
      </c>
      <c r="B640" s="20" t="s">
        <v>338</v>
      </c>
      <c r="C640" s="21" t="s">
        <v>12</v>
      </c>
      <c r="D640" s="17" t="s">
        <v>0</v>
      </c>
      <c r="E640" s="27">
        <f t="shared" ref="E640:F642" si="62">E641</f>
        <v>34</v>
      </c>
      <c r="F640" s="27">
        <f t="shared" si="62"/>
        <v>33.996000000000002</v>
      </c>
      <c r="G640" s="23">
        <f t="shared" si="59"/>
        <v>99.988235294117658</v>
      </c>
      <c r="H640" s="53">
        <f t="shared" si="60"/>
        <v>-3.9999999999977831E-3</v>
      </c>
    </row>
    <row r="641" spans="1:8" ht="47.25" x14ac:dyDescent="0.25">
      <c r="A641" s="17" t="s">
        <v>339</v>
      </c>
      <c r="B641" s="20" t="s">
        <v>338</v>
      </c>
      <c r="C641" s="21" t="s">
        <v>45</v>
      </c>
      <c r="D641" s="17" t="s">
        <v>0</v>
      </c>
      <c r="E641" s="27">
        <f t="shared" si="62"/>
        <v>34</v>
      </c>
      <c r="F641" s="27">
        <f t="shared" si="62"/>
        <v>33.996000000000002</v>
      </c>
      <c r="G641" s="23">
        <f t="shared" si="59"/>
        <v>99.988235294117658</v>
      </c>
      <c r="H641" s="53">
        <f t="shared" si="60"/>
        <v>-3.9999999999977831E-3</v>
      </c>
    </row>
    <row r="642" spans="1:8" ht="63" x14ac:dyDescent="0.25">
      <c r="A642" s="17" t="s">
        <v>17</v>
      </c>
      <c r="B642" s="20" t="s">
        <v>338</v>
      </c>
      <c r="C642" s="21" t="s">
        <v>45</v>
      </c>
      <c r="D642" s="17" t="s">
        <v>18</v>
      </c>
      <c r="E642" s="27">
        <f t="shared" si="62"/>
        <v>34</v>
      </c>
      <c r="F642" s="27">
        <f t="shared" si="62"/>
        <v>33.996000000000002</v>
      </c>
      <c r="G642" s="23">
        <f t="shared" si="59"/>
        <v>99.988235294117658</v>
      </c>
      <c r="H642" s="53">
        <f t="shared" si="60"/>
        <v>-3.9999999999977831E-3</v>
      </c>
    </row>
    <row r="643" spans="1:8" ht="31.5" x14ac:dyDescent="0.25">
      <c r="A643" s="17" t="s">
        <v>19</v>
      </c>
      <c r="B643" s="20" t="s">
        <v>338</v>
      </c>
      <c r="C643" s="21" t="s">
        <v>45</v>
      </c>
      <c r="D643" s="17" t="s">
        <v>20</v>
      </c>
      <c r="E643" s="27">
        <v>34</v>
      </c>
      <c r="F643" s="27">
        <v>33.996000000000002</v>
      </c>
      <c r="G643" s="23">
        <f t="shared" si="59"/>
        <v>99.988235294117658</v>
      </c>
      <c r="H643" s="53">
        <f t="shared" si="60"/>
        <v>-3.9999999999977831E-3</v>
      </c>
    </row>
    <row r="644" spans="1:8" ht="47.25" x14ac:dyDescent="0.25">
      <c r="A644" s="17" t="s">
        <v>340</v>
      </c>
      <c r="B644" s="20" t="s">
        <v>341</v>
      </c>
      <c r="C644" s="21" t="s">
        <v>12</v>
      </c>
      <c r="D644" s="17" t="s">
        <v>0</v>
      </c>
      <c r="E644" s="27">
        <f>E645</f>
        <v>203.4</v>
      </c>
      <c r="F644" s="27">
        <f>F645</f>
        <v>203.20999999999998</v>
      </c>
      <c r="G644" s="23">
        <f t="shared" si="59"/>
        <v>99.906588003933123</v>
      </c>
      <c r="H644" s="53">
        <f t="shared" si="60"/>
        <v>-0.19000000000002615</v>
      </c>
    </row>
    <row r="645" spans="1:8" ht="31.5" x14ac:dyDescent="0.25">
      <c r="A645" s="17" t="s">
        <v>342</v>
      </c>
      <c r="B645" s="20" t="s">
        <v>341</v>
      </c>
      <c r="C645" s="21" t="s">
        <v>45</v>
      </c>
      <c r="D645" s="17" t="s">
        <v>0</v>
      </c>
      <c r="E645" s="27">
        <f>E646+E648</f>
        <v>203.4</v>
      </c>
      <c r="F645" s="27">
        <f>F646+F648</f>
        <v>203.20999999999998</v>
      </c>
      <c r="G645" s="23">
        <f t="shared" si="59"/>
        <v>99.906588003933123</v>
      </c>
      <c r="H645" s="53">
        <f t="shared" si="60"/>
        <v>-0.19000000000002615</v>
      </c>
    </row>
    <row r="646" spans="1:8" ht="47.25" x14ac:dyDescent="0.25">
      <c r="A646" s="17" t="s">
        <v>28</v>
      </c>
      <c r="B646" s="20" t="s">
        <v>341</v>
      </c>
      <c r="C646" s="21" t="s">
        <v>45</v>
      </c>
      <c r="D646" s="17" t="s">
        <v>29</v>
      </c>
      <c r="E646" s="27">
        <f>E647</f>
        <v>53.4</v>
      </c>
      <c r="F646" s="27">
        <f>F647</f>
        <v>53.23</v>
      </c>
      <c r="G646" s="23">
        <f t="shared" si="59"/>
        <v>99.681647940074896</v>
      </c>
      <c r="H646" s="53">
        <f t="shared" si="60"/>
        <v>-0.17000000000000171</v>
      </c>
    </row>
    <row r="647" spans="1:8" ht="63" x14ac:dyDescent="0.25">
      <c r="A647" s="17" t="s">
        <v>30</v>
      </c>
      <c r="B647" s="20" t="s">
        <v>341</v>
      </c>
      <c r="C647" s="21" t="s">
        <v>45</v>
      </c>
      <c r="D647" s="17" t="s">
        <v>31</v>
      </c>
      <c r="E647" s="27">
        <v>53.4</v>
      </c>
      <c r="F647" s="27">
        <v>53.23</v>
      </c>
      <c r="G647" s="23">
        <f t="shared" si="59"/>
        <v>99.681647940074896</v>
      </c>
      <c r="H647" s="53">
        <f t="shared" si="60"/>
        <v>-0.17000000000000171</v>
      </c>
    </row>
    <row r="648" spans="1:8" ht="63" x14ac:dyDescent="0.25">
      <c r="A648" s="17" t="s">
        <v>17</v>
      </c>
      <c r="B648" s="20" t="s">
        <v>341</v>
      </c>
      <c r="C648" s="21" t="s">
        <v>45</v>
      </c>
      <c r="D648" s="17" t="s">
        <v>18</v>
      </c>
      <c r="E648" s="27">
        <f>E649</f>
        <v>150</v>
      </c>
      <c r="F648" s="27">
        <f>F649</f>
        <v>149.97999999999999</v>
      </c>
      <c r="G648" s="23">
        <f t="shared" si="59"/>
        <v>99.98666666666665</v>
      </c>
      <c r="H648" s="53">
        <f t="shared" si="60"/>
        <v>-2.0000000000010232E-2</v>
      </c>
    </row>
    <row r="649" spans="1:8" ht="31.5" x14ac:dyDescent="0.25">
      <c r="A649" s="17" t="s">
        <v>19</v>
      </c>
      <c r="B649" s="20" t="s">
        <v>341</v>
      </c>
      <c r="C649" s="21" t="s">
        <v>45</v>
      </c>
      <c r="D649" s="17" t="s">
        <v>20</v>
      </c>
      <c r="E649" s="27">
        <v>150</v>
      </c>
      <c r="F649" s="27">
        <v>149.97999999999999</v>
      </c>
      <c r="G649" s="23">
        <f t="shared" si="59"/>
        <v>99.98666666666665</v>
      </c>
      <c r="H649" s="53">
        <f t="shared" si="60"/>
        <v>-2.0000000000010232E-2</v>
      </c>
    </row>
    <row r="650" spans="1:8" ht="78.75" x14ac:dyDescent="0.25">
      <c r="A650" s="14" t="s">
        <v>343</v>
      </c>
      <c r="B650" s="15" t="s">
        <v>344</v>
      </c>
      <c r="C650" s="16" t="s">
        <v>12</v>
      </c>
      <c r="D650" s="17" t="s">
        <v>0</v>
      </c>
      <c r="E650" s="37">
        <f>E651+E656</f>
        <v>66177.7</v>
      </c>
      <c r="F650" s="37">
        <f>F651+F656</f>
        <v>66177.669959999999</v>
      </c>
      <c r="G650" s="19">
        <f t="shared" si="59"/>
        <v>99.999954607065519</v>
      </c>
      <c r="H650" s="54">
        <f t="shared" si="60"/>
        <v>-3.0039999997825362E-2</v>
      </c>
    </row>
    <row r="651" spans="1:8" ht="94.5" x14ac:dyDescent="0.25">
      <c r="A651" s="28" t="s">
        <v>635</v>
      </c>
      <c r="B651" s="29" t="s">
        <v>637</v>
      </c>
      <c r="C651" s="30" t="s">
        <v>638</v>
      </c>
      <c r="D651" s="31" t="s">
        <v>0</v>
      </c>
      <c r="E651" s="27">
        <f>E652+E654</f>
        <v>64192.3</v>
      </c>
      <c r="F651" s="27">
        <f>F652+F654</f>
        <v>64192.3</v>
      </c>
      <c r="G651" s="32">
        <f t="shared" si="59"/>
        <v>100</v>
      </c>
      <c r="H651" s="58">
        <f t="shared" si="60"/>
        <v>0</v>
      </c>
    </row>
    <row r="652" spans="1:8" ht="47.25" x14ac:dyDescent="0.25">
      <c r="A652" s="28" t="s">
        <v>28</v>
      </c>
      <c r="B652" s="29" t="s">
        <v>637</v>
      </c>
      <c r="C652" s="30" t="s">
        <v>638</v>
      </c>
      <c r="D652" s="28" t="s">
        <v>29</v>
      </c>
      <c r="E652" s="27">
        <f>E653</f>
        <v>15407.9</v>
      </c>
      <c r="F652" s="27">
        <f>F653</f>
        <v>15407.9</v>
      </c>
      <c r="G652" s="32">
        <f t="shared" si="59"/>
        <v>100</v>
      </c>
      <c r="H652" s="58">
        <f t="shared" si="60"/>
        <v>0</v>
      </c>
    </row>
    <row r="653" spans="1:8" ht="63" x14ac:dyDescent="0.25">
      <c r="A653" s="28" t="s">
        <v>30</v>
      </c>
      <c r="B653" s="29" t="s">
        <v>637</v>
      </c>
      <c r="C653" s="30" t="s">
        <v>638</v>
      </c>
      <c r="D653" s="28" t="s">
        <v>31</v>
      </c>
      <c r="E653" s="27">
        <v>15407.9</v>
      </c>
      <c r="F653" s="27">
        <v>15407.9</v>
      </c>
      <c r="G653" s="32">
        <f t="shared" si="59"/>
        <v>100</v>
      </c>
      <c r="H653" s="58">
        <f t="shared" si="60"/>
        <v>0</v>
      </c>
    </row>
    <row r="654" spans="1:8" ht="63" x14ac:dyDescent="0.25">
      <c r="A654" s="28" t="s">
        <v>17</v>
      </c>
      <c r="B654" s="29" t="s">
        <v>637</v>
      </c>
      <c r="C654" s="30" t="s">
        <v>638</v>
      </c>
      <c r="D654" s="28" t="s">
        <v>18</v>
      </c>
      <c r="E654" s="27">
        <f>E655</f>
        <v>48784.4</v>
      </c>
      <c r="F654" s="27">
        <f>F655</f>
        <v>48784.4</v>
      </c>
      <c r="G654" s="32">
        <f t="shared" si="59"/>
        <v>100</v>
      </c>
      <c r="H654" s="58">
        <f t="shared" si="60"/>
        <v>0</v>
      </c>
    </row>
    <row r="655" spans="1:8" ht="33.75" customHeight="1" x14ac:dyDescent="0.25">
      <c r="A655" s="28" t="s">
        <v>19</v>
      </c>
      <c r="B655" s="29" t="s">
        <v>637</v>
      </c>
      <c r="C655" s="30" t="s">
        <v>638</v>
      </c>
      <c r="D655" s="28" t="s">
        <v>20</v>
      </c>
      <c r="E655" s="27">
        <v>48784.4</v>
      </c>
      <c r="F655" s="27">
        <v>48784.4</v>
      </c>
      <c r="G655" s="32">
        <f t="shared" si="59"/>
        <v>100</v>
      </c>
      <c r="H655" s="58">
        <f t="shared" si="60"/>
        <v>0</v>
      </c>
    </row>
    <row r="656" spans="1:8" ht="94.5" x14ac:dyDescent="0.25">
      <c r="A656" s="28" t="s">
        <v>636</v>
      </c>
      <c r="B656" s="29" t="s">
        <v>637</v>
      </c>
      <c r="C656" s="30" t="s">
        <v>639</v>
      </c>
      <c r="D656" s="31" t="s">
        <v>0</v>
      </c>
      <c r="E656" s="27">
        <f>E657+E659</f>
        <v>1985.4</v>
      </c>
      <c r="F656" s="27">
        <f>F657+F659</f>
        <v>1985.36996</v>
      </c>
      <c r="G656" s="32">
        <f t="shared" si="59"/>
        <v>99.998486954769817</v>
      </c>
      <c r="H656" s="58">
        <f t="shared" si="60"/>
        <v>-3.0040000000099099E-2</v>
      </c>
    </row>
    <row r="657" spans="1:8" ht="47.25" x14ac:dyDescent="0.25">
      <c r="A657" s="28" t="s">
        <v>28</v>
      </c>
      <c r="B657" s="29" t="s">
        <v>637</v>
      </c>
      <c r="C657" s="30" t="s">
        <v>639</v>
      </c>
      <c r="D657" s="28" t="s">
        <v>29</v>
      </c>
      <c r="E657" s="27">
        <f>E658</f>
        <v>476.6</v>
      </c>
      <c r="F657" s="27">
        <f>F658</f>
        <v>476.56995999999998</v>
      </c>
      <c r="G657" s="32">
        <f t="shared" si="59"/>
        <v>99.993697020562308</v>
      </c>
      <c r="H657" s="58">
        <f t="shared" si="60"/>
        <v>-3.0040000000042255E-2</v>
      </c>
    </row>
    <row r="658" spans="1:8" ht="63" x14ac:dyDescent="0.25">
      <c r="A658" s="28" t="s">
        <v>30</v>
      </c>
      <c r="B658" s="29" t="s">
        <v>637</v>
      </c>
      <c r="C658" s="30" t="s">
        <v>639</v>
      </c>
      <c r="D658" s="28" t="s">
        <v>31</v>
      </c>
      <c r="E658" s="27">
        <v>476.6</v>
      </c>
      <c r="F658" s="27">
        <v>476.56995999999998</v>
      </c>
      <c r="G658" s="32">
        <f t="shared" si="59"/>
        <v>99.993697020562308</v>
      </c>
      <c r="H658" s="58">
        <f t="shared" si="60"/>
        <v>-3.0040000000042255E-2</v>
      </c>
    </row>
    <row r="659" spans="1:8" ht="63" x14ac:dyDescent="0.25">
      <c r="A659" s="28" t="s">
        <v>17</v>
      </c>
      <c r="B659" s="29" t="s">
        <v>637</v>
      </c>
      <c r="C659" s="30" t="s">
        <v>639</v>
      </c>
      <c r="D659" s="28" t="s">
        <v>18</v>
      </c>
      <c r="E659" s="27">
        <f>E660</f>
        <v>1508.8</v>
      </c>
      <c r="F659" s="27">
        <f>F660</f>
        <v>1508.8</v>
      </c>
      <c r="G659" s="32">
        <f t="shared" si="59"/>
        <v>100</v>
      </c>
      <c r="H659" s="58">
        <f t="shared" si="60"/>
        <v>0</v>
      </c>
    </row>
    <row r="660" spans="1:8" ht="30.75" customHeight="1" x14ac:dyDescent="0.25">
      <c r="A660" s="28" t="s">
        <v>19</v>
      </c>
      <c r="B660" s="29" t="s">
        <v>637</v>
      </c>
      <c r="C660" s="30" t="s">
        <v>639</v>
      </c>
      <c r="D660" s="28" t="s">
        <v>20</v>
      </c>
      <c r="E660" s="27">
        <v>1508.8</v>
      </c>
      <c r="F660" s="27">
        <v>1508.8</v>
      </c>
      <c r="G660" s="32">
        <f t="shared" si="59"/>
        <v>100</v>
      </c>
      <c r="H660" s="58">
        <f t="shared" si="60"/>
        <v>0</v>
      </c>
    </row>
    <row r="661" spans="1:8" ht="94.5" x14ac:dyDescent="0.25">
      <c r="A661" s="14" t="s">
        <v>345</v>
      </c>
      <c r="B661" s="15" t="s">
        <v>346</v>
      </c>
      <c r="C661" s="16" t="s">
        <v>12</v>
      </c>
      <c r="D661" s="17" t="s">
        <v>0</v>
      </c>
      <c r="E661" s="37">
        <f>E662+E670+E676</f>
        <v>32146.600000000002</v>
      </c>
      <c r="F661" s="37">
        <f>F662+F670+F676</f>
        <v>31430.195619999999</v>
      </c>
      <c r="G661" s="37">
        <f t="shared" si="59"/>
        <v>97.771445876080193</v>
      </c>
      <c r="H661" s="54">
        <f t="shared" si="60"/>
        <v>-716.40438000000358</v>
      </c>
    </row>
    <row r="662" spans="1:8" ht="47.25" x14ac:dyDescent="0.25">
      <c r="A662" s="17" t="s">
        <v>347</v>
      </c>
      <c r="B662" s="20" t="s">
        <v>348</v>
      </c>
      <c r="C662" s="21" t="s">
        <v>12</v>
      </c>
      <c r="D662" s="17" t="s">
        <v>0</v>
      </c>
      <c r="E662" s="27">
        <f>E663</f>
        <v>27697.7</v>
      </c>
      <c r="F662" s="27">
        <f>F663</f>
        <v>27010.286969999997</v>
      </c>
      <c r="G662" s="23">
        <f t="shared" si="59"/>
        <v>97.518158439148365</v>
      </c>
      <c r="H662" s="53">
        <f t="shared" si="60"/>
        <v>-687.41303000000335</v>
      </c>
    </row>
    <row r="663" spans="1:8" ht="47.25" x14ac:dyDescent="0.25">
      <c r="A663" s="17" t="s">
        <v>347</v>
      </c>
      <c r="B663" s="20" t="s">
        <v>348</v>
      </c>
      <c r="C663" s="21" t="s">
        <v>45</v>
      </c>
      <c r="D663" s="17" t="s">
        <v>0</v>
      </c>
      <c r="E663" s="27">
        <f>E664+E666+E668</f>
        <v>27697.7</v>
      </c>
      <c r="F663" s="27">
        <f>F664+F666+F668</f>
        <v>27010.286969999997</v>
      </c>
      <c r="G663" s="23">
        <f t="shared" si="59"/>
        <v>97.518158439148365</v>
      </c>
      <c r="H663" s="53">
        <f t="shared" si="60"/>
        <v>-687.41303000000335</v>
      </c>
    </row>
    <row r="664" spans="1:8" ht="47.25" x14ac:dyDescent="0.25">
      <c r="A664" s="17" t="s">
        <v>28</v>
      </c>
      <c r="B664" s="20" t="s">
        <v>348</v>
      </c>
      <c r="C664" s="21" t="s">
        <v>45</v>
      </c>
      <c r="D664" s="17" t="s">
        <v>29</v>
      </c>
      <c r="E664" s="27">
        <f>E665</f>
        <v>21925.3</v>
      </c>
      <c r="F664" s="27">
        <f>F665</f>
        <v>21318.006649999999</v>
      </c>
      <c r="G664" s="23">
        <f t="shared" si="59"/>
        <v>97.230170852850364</v>
      </c>
      <c r="H664" s="53">
        <f t="shared" si="60"/>
        <v>-607.29334999999992</v>
      </c>
    </row>
    <row r="665" spans="1:8" ht="63" x14ac:dyDescent="0.25">
      <c r="A665" s="17" t="s">
        <v>30</v>
      </c>
      <c r="B665" s="20" t="s">
        <v>348</v>
      </c>
      <c r="C665" s="21" t="s">
        <v>45</v>
      </c>
      <c r="D665" s="17" t="s">
        <v>31</v>
      </c>
      <c r="E665" s="27">
        <v>21925.3</v>
      </c>
      <c r="F665" s="27">
        <v>21318.006649999999</v>
      </c>
      <c r="G665" s="23">
        <f t="shared" si="59"/>
        <v>97.230170852850364</v>
      </c>
      <c r="H665" s="53">
        <f t="shared" si="60"/>
        <v>-607.29334999999992</v>
      </c>
    </row>
    <row r="666" spans="1:8" ht="63" x14ac:dyDescent="0.25">
      <c r="A666" s="17" t="s">
        <v>17</v>
      </c>
      <c r="B666" s="20" t="s">
        <v>348</v>
      </c>
      <c r="C666" s="21" t="s">
        <v>45</v>
      </c>
      <c r="D666" s="17" t="s">
        <v>18</v>
      </c>
      <c r="E666" s="27">
        <f>E667</f>
        <v>5572</v>
      </c>
      <c r="F666" s="27">
        <f>F667</f>
        <v>5491.9981600000001</v>
      </c>
      <c r="G666" s="23">
        <f t="shared" si="59"/>
        <v>98.564216798277101</v>
      </c>
      <c r="H666" s="53">
        <f t="shared" si="60"/>
        <v>-80.001839999999902</v>
      </c>
    </row>
    <row r="667" spans="1:8" ht="31.5" x14ac:dyDescent="0.25">
      <c r="A667" s="17" t="s">
        <v>19</v>
      </c>
      <c r="B667" s="20" t="s">
        <v>348</v>
      </c>
      <c r="C667" s="21" t="s">
        <v>45</v>
      </c>
      <c r="D667" s="17" t="s">
        <v>20</v>
      </c>
      <c r="E667" s="27">
        <v>5572</v>
      </c>
      <c r="F667" s="27">
        <v>5491.9981600000001</v>
      </c>
      <c r="G667" s="23">
        <f t="shared" si="59"/>
        <v>98.564216798277101</v>
      </c>
      <c r="H667" s="53">
        <f t="shared" si="60"/>
        <v>-80.001839999999902</v>
      </c>
    </row>
    <row r="668" spans="1:8" ht="31.5" x14ac:dyDescent="0.25">
      <c r="A668" s="17" t="s">
        <v>32</v>
      </c>
      <c r="B668" s="20" t="s">
        <v>348</v>
      </c>
      <c r="C668" s="21" t="s">
        <v>45</v>
      </c>
      <c r="D668" s="17" t="s">
        <v>33</v>
      </c>
      <c r="E668" s="27">
        <f>E669</f>
        <v>200.4</v>
      </c>
      <c r="F668" s="27">
        <f>F669</f>
        <v>200.28216</v>
      </c>
      <c r="G668" s="23">
        <f t="shared" si="59"/>
        <v>99.941197604790418</v>
      </c>
      <c r="H668" s="53">
        <f t="shared" si="60"/>
        <v>-0.11784000000000106</v>
      </c>
    </row>
    <row r="669" spans="1:8" ht="31.5" x14ac:dyDescent="0.25">
      <c r="A669" s="17" t="s">
        <v>34</v>
      </c>
      <c r="B669" s="20" t="s">
        <v>348</v>
      </c>
      <c r="C669" s="21" t="s">
        <v>45</v>
      </c>
      <c r="D669" s="17" t="s">
        <v>35</v>
      </c>
      <c r="E669" s="27">
        <v>200.4</v>
      </c>
      <c r="F669" s="27">
        <v>200.28216</v>
      </c>
      <c r="G669" s="23">
        <f t="shared" si="59"/>
        <v>99.941197604790418</v>
      </c>
      <c r="H669" s="53">
        <f t="shared" si="60"/>
        <v>-0.11784000000000106</v>
      </c>
    </row>
    <row r="670" spans="1:8" ht="141.75" x14ac:dyDescent="0.25">
      <c r="A670" s="17" t="s">
        <v>351</v>
      </c>
      <c r="B670" s="20" t="s">
        <v>352</v>
      </c>
      <c r="C670" s="21" t="s">
        <v>12</v>
      </c>
      <c r="D670" s="17" t="s">
        <v>0</v>
      </c>
      <c r="E670" s="27">
        <f>E671</f>
        <v>2672.5</v>
      </c>
      <c r="F670" s="27">
        <f>F671</f>
        <v>2643.5086500000002</v>
      </c>
      <c r="G670" s="23">
        <f t="shared" si="59"/>
        <v>98.915197380729651</v>
      </c>
      <c r="H670" s="53">
        <f t="shared" si="60"/>
        <v>-28.991349999999784</v>
      </c>
    </row>
    <row r="671" spans="1:8" ht="141.75" x14ac:dyDescent="0.25">
      <c r="A671" s="17" t="s">
        <v>353</v>
      </c>
      <c r="B671" s="20" t="s">
        <v>352</v>
      </c>
      <c r="C671" s="21" t="s">
        <v>45</v>
      </c>
      <c r="D671" s="17" t="s">
        <v>0</v>
      </c>
      <c r="E671" s="27">
        <f>E672+E674</f>
        <v>2672.5</v>
      </c>
      <c r="F671" s="27">
        <f>F672+F674</f>
        <v>2643.5086500000002</v>
      </c>
      <c r="G671" s="23">
        <f t="shared" si="59"/>
        <v>98.915197380729651</v>
      </c>
      <c r="H671" s="53">
        <f t="shared" si="60"/>
        <v>-28.991349999999784</v>
      </c>
    </row>
    <row r="672" spans="1:8" ht="49.5" customHeight="1" x14ac:dyDescent="0.25">
      <c r="A672" s="17" t="s">
        <v>28</v>
      </c>
      <c r="B672" s="20" t="s">
        <v>352</v>
      </c>
      <c r="C672" s="21" t="s">
        <v>45</v>
      </c>
      <c r="D672" s="17" t="s">
        <v>29</v>
      </c>
      <c r="E672" s="27">
        <f>E673</f>
        <v>2670</v>
      </c>
      <c r="F672" s="27">
        <f>F673</f>
        <v>2641.0086500000002</v>
      </c>
      <c r="G672" s="23">
        <f t="shared" si="59"/>
        <v>98.914181647940083</v>
      </c>
      <c r="H672" s="53">
        <f t="shared" si="60"/>
        <v>-28.991349999999784</v>
      </c>
    </row>
    <row r="673" spans="1:8" ht="63" x14ac:dyDescent="0.25">
      <c r="A673" s="17" t="s">
        <v>30</v>
      </c>
      <c r="B673" s="20" t="s">
        <v>352</v>
      </c>
      <c r="C673" s="21" t="s">
        <v>45</v>
      </c>
      <c r="D673" s="17" t="s">
        <v>31</v>
      </c>
      <c r="E673" s="27">
        <v>2670</v>
      </c>
      <c r="F673" s="27">
        <v>2641.0086500000002</v>
      </c>
      <c r="G673" s="23">
        <f t="shared" si="59"/>
        <v>98.914181647940083</v>
      </c>
      <c r="H673" s="53">
        <f t="shared" si="60"/>
        <v>-28.991349999999784</v>
      </c>
    </row>
    <row r="674" spans="1:8" ht="20.25" customHeight="1" x14ac:dyDescent="0.25">
      <c r="A674" s="28" t="s">
        <v>32</v>
      </c>
      <c r="B674" s="47">
        <v>14002</v>
      </c>
      <c r="C674" s="30" t="s">
        <v>45</v>
      </c>
      <c r="D674" s="28" t="s">
        <v>33</v>
      </c>
      <c r="E674" s="27">
        <f>E675</f>
        <v>2.5</v>
      </c>
      <c r="F674" s="27">
        <f>F675</f>
        <v>2.5</v>
      </c>
      <c r="G674" s="32">
        <f t="shared" si="59"/>
        <v>100</v>
      </c>
      <c r="H674" s="58">
        <f t="shared" si="60"/>
        <v>0</v>
      </c>
    </row>
    <row r="675" spans="1:8" ht="33.75" customHeight="1" x14ac:dyDescent="0.25">
      <c r="A675" s="28" t="s">
        <v>34</v>
      </c>
      <c r="B675" s="47">
        <v>14002</v>
      </c>
      <c r="C675" s="30" t="s">
        <v>45</v>
      </c>
      <c r="D675" s="28" t="s">
        <v>35</v>
      </c>
      <c r="E675" s="27">
        <v>2.5</v>
      </c>
      <c r="F675" s="27">
        <v>2.5</v>
      </c>
      <c r="G675" s="32">
        <f t="shared" si="59"/>
        <v>100</v>
      </c>
      <c r="H675" s="58">
        <f t="shared" si="60"/>
        <v>0</v>
      </c>
    </row>
    <row r="676" spans="1:8" ht="31.5" x14ac:dyDescent="0.25">
      <c r="A676" s="17" t="s">
        <v>354</v>
      </c>
      <c r="B676" s="20" t="s">
        <v>355</v>
      </c>
      <c r="C676" s="21" t="s">
        <v>12</v>
      </c>
      <c r="D676" s="17" t="s">
        <v>0</v>
      </c>
      <c r="E676" s="27">
        <f>E677+E680+E683</f>
        <v>1776.4</v>
      </c>
      <c r="F676" s="27">
        <f>F677+F680+F683</f>
        <v>1776.4</v>
      </c>
      <c r="G676" s="23">
        <f t="shared" si="59"/>
        <v>100</v>
      </c>
      <c r="H676" s="53">
        <f t="shared" si="60"/>
        <v>0</v>
      </c>
    </row>
    <row r="677" spans="1:8" ht="31.5" x14ac:dyDescent="0.25">
      <c r="A677" s="17" t="s">
        <v>354</v>
      </c>
      <c r="B677" s="20" t="s">
        <v>355</v>
      </c>
      <c r="C677" s="21" t="s">
        <v>45</v>
      </c>
      <c r="D677" s="17" t="s">
        <v>0</v>
      </c>
      <c r="E677" s="27">
        <f>E678</f>
        <v>517.20000000000005</v>
      </c>
      <c r="F677" s="27">
        <f>F678</f>
        <v>517.20000000000005</v>
      </c>
      <c r="G677" s="23">
        <f t="shared" si="59"/>
        <v>100</v>
      </c>
      <c r="H677" s="53">
        <f t="shared" si="60"/>
        <v>0</v>
      </c>
    </row>
    <row r="678" spans="1:8" ht="47.25" x14ac:dyDescent="0.25">
      <c r="A678" s="17" t="s">
        <v>28</v>
      </c>
      <c r="B678" s="20" t="s">
        <v>355</v>
      </c>
      <c r="C678" s="21" t="s">
        <v>45</v>
      </c>
      <c r="D678" s="17" t="s">
        <v>29</v>
      </c>
      <c r="E678" s="27">
        <f>E679</f>
        <v>517.20000000000005</v>
      </c>
      <c r="F678" s="27">
        <f>F679</f>
        <v>517.20000000000005</v>
      </c>
      <c r="G678" s="23">
        <f t="shared" si="59"/>
        <v>100</v>
      </c>
      <c r="H678" s="53">
        <f t="shared" si="60"/>
        <v>0</v>
      </c>
    </row>
    <row r="679" spans="1:8" ht="63" x14ac:dyDescent="0.25">
      <c r="A679" s="17" t="s">
        <v>30</v>
      </c>
      <c r="B679" s="20" t="s">
        <v>355</v>
      </c>
      <c r="C679" s="21" t="s">
        <v>45</v>
      </c>
      <c r="D679" s="17" t="s">
        <v>31</v>
      </c>
      <c r="E679" s="27">
        <v>517.20000000000005</v>
      </c>
      <c r="F679" s="27">
        <v>517.20000000000005</v>
      </c>
      <c r="G679" s="23">
        <f t="shared" si="59"/>
        <v>100</v>
      </c>
      <c r="H679" s="53">
        <f t="shared" si="60"/>
        <v>0</v>
      </c>
    </row>
    <row r="680" spans="1:8" ht="47.25" x14ac:dyDescent="0.25">
      <c r="A680" s="17" t="s">
        <v>356</v>
      </c>
      <c r="B680" s="20" t="s">
        <v>355</v>
      </c>
      <c r="C680" s="21" t="s">
        <v>357</v>
      </c>
      <c r="D680" s="17" t="s">
        <v>0</v>
      </c>
      <c r="E680" s="27">
        <f>E681</f>
        <v>1221.4000000000001</v>
      </c>
      <c r="F680" s="27">
        <f>F681</f>
        <v>1221.4000000000001</v>
      </c>
      <c r="G680" s="23">
        <f t="shared" si="59"/>
        <v>100</v>
      </c>
      <c r="H680" s="53">
        <f t="shared" si="60"/>
        <v>0</v>
      </c>
    </row>
    <row r="681" spans="1:8" ht="47.25" x14ac:dyDescent="0.25">
      <c r="A681" s="17" t="s">
        <v>28</v>
      </c>
      <c r="B681" s="20" t="s">
        <v>355</v>
      </c>
      <c r="C681" s="21" t="s">
        <v>357</v>
      </c>
      <c r="D681" s="17" t="s">
        <v>29</v>
      </c>
      <c r="E681" s="27">
        <f>E682</f>
        <v>1221.4000000000001</v>
      </c>
      <c r="F681" s="27">
        <f>F682</f>
        <v>1221.4000000000001</v>
      </c>
      <c r="G681" s="23">
        <f t="shared" si="59"/>
        <v>100</v>
      </c>
      <c r="H681" s="53">
        <f t="shared" si="60"/>
        <v>0</v>
      </c>
    </row>
    <row r="682" spans="1:8" ht="63" x14ac:dyDescent="0.25">
      <c r="A682" s="17" t="s">
        <v>30</v>
      </c>
      <c r="B682" s="20" t="s">
        <v>355</v>
      </c>
      <c r="C682" s="21" t="s">
        <v>357</v>
      </c>
      <c r="D682" s="17" t="s">
        <v>31</v>
      </c>
      <c r="E682" s="27">
        <v>1221.4000000000001</v>
      </c>
      <c r="F682" s="27">
        <v>1221.4000000000001</v>
      </c>
      <c r="G682" s="23">
        <f t="shared" si="59"/>
        <v>100</v>
      </c>
      <c r="H682" s="53">
        <f t="shared" si="60"/>
        <v>0</v>
      </c>
    </row>
    <row r="683" spans="1:8" ht="63" x14ac:dyDescent="0.25">
      <c r="A683" s="17" t="s">
        <v>358</v>
      </c>
      <c r="B683" s="20" t="s">
        <v>355</v>
      </c>
      <c r="C683" s="21" t="s">
        <v>359</v>
      </c>
      <c r="D683" s="17" t="s">
        <v>0</v>
      </c>
      <c r="E683" s="27">
        <f>E684</f>
        <v>37.799999999999997</v>
      </c>
      <c r="F683" s="27">
        <f>F684</f>
        <v>37.799999999999997</v>
      </c>
      <c r="G683" s="23">
        <f t="shared" si="59"/>
        <v>100</v>
      </c>
      <c r="H683" s="53">
        <f t="shared" si="60"/>
        <v>0</v>
      </c>
    </row>
    <row r="684" spans="1:8" ht="47.25" x14ac:dyDescent="0.25">
      <c r="A684" s="17" t="s">
        <v>28</v>
      </c>
      <c r="B684" s="20" t="s">
        <v>355</v>
      </c>
      <c r="C684" s="21" t="s">
        <v>359</v>
      </c>
      <c r="D684" s="17" t="s">
        <v>29</v>
      </c>
      <c r="E684" s="27">
        <f>E685</f>
        <v>37.799999999999997</v>
      </c>
      <c r="F684" s="27">
        <f>F685</f>
        <v>37.799999999999997</v>
      </c>
      <c r="G684" s="23">
        <f t="shared" si="59"/>
        <v>100</v>
      </c>
      <c r="H684" s="53">
        <f t="shared" si="60"/>
        <v>0</v>
      </c>
    </row>
    <row r="685" spans="1:8" ht="63" x14ac:dyDescent="0.25">
      <c r="A685" s="17" t="s">
        <v>30</v>
      </c>
      <c r="B685" s="20" t="s">
        <v>355</v>
      </c>
      <c r="C685" s="21" t="s">
        <v>359</v>
      </c>
      <c r="D685" s="17" t="s">
        <v>31</v>
      </c>
      <c r="E685" s="27">
        <v>37.799999999999997</v>
      </c>
      <c r="F685" s="27">
        <v>37.799999999999997</v>
      </c>
      <c r="G685" s="23">
        <f t="shared" si="59"/>
        <v>100</v>
      </c>
      <c r="H685" s="53">
        <f t="shared" si="60"/>
        <v>0</v>
      </c>
    </row>
    <row r="686" spans="1:8" ht="94.5" x14ac:dyDescent="0.25">
      <c r="A686" s="14" t="s">
        <v>360</v>
      </c>
      <c r="B686" s="15" t="s">
        <v>361</v>
      </c>
      <c r="C686" s="16" t="s">
        <v>12</v>
      </c>
      <c r="D686" s="17" t="s">
        <v>0</v>
      </c>
      <c r="E686" s="37">
        <f>E687+E700+E707+E711+E715+E719+E723+E727+E731+E735+E739+E749</f>
        <v>213978.29999999993</v>
      </c>
      <c r="F686" s="37">
        <f>F687+F700+F707+F711+F715+F719+F723+F727+F731+F735+F739+F749</f>
        <v>213105.37241999997</v>
      </c>
      <c r="G686" s="19">
        <f t="shared" si="59"/>
        <v>99.592048548848197</v>
      </c>
      <c r="H686" s="54">
        <f t="shared" si="60"/>
        <v>-872.92757999995956</v>
      </c>
    </row>
    <row r="687" spans="1:8" ht="52.5" customHeight="1" x14ac:dyDescent="0.25">
      <c r="A687" s="17" t="s">
        <v>362</v>
      </c>
      <c r="B687" s="20" t="s">
        <v>363</v>
      </c>
      <c r="C687" s="21" t="s">
        <v>12</v>
      </c>
      <c r="D687" s="17" t="s">
        <v>0</v>
      </c>
      <c r="E687" s="27">
        <f>E688+E691+E694+E697</f>
        <v>61325.1</v>
      </c>
      <c r="F687" s="27">
        <f>F688+F691+F694+F697</f>
        <v>61174.842420000001</v>
      </c>
      <c r="G687" s="23">
        <f t="shared" si="59"/>
        <v>99.75498192420396</v>
      </c>
      <c r="H687" s="53">
        <f t="shared" si="60"/>
        <v>-150.25757999999769</v>
      </c>
    </row>
    <row r="688" spans="1:8" ht="64.5" customHeight="1" x14ac:dyDescent="0.25">
      <c r="A688" s="28" t="s">
        <v>640</v>
      </c>
      <c r="B688" s="29" t="s">
        <v>363</v>
      </c>
      <c r="C688" s="30" t="s">
        <v>119</v>
      </c>
      <c r="D688" s="31" t="s">
        <v>0</v>
      </c>
      <c r="E688" s="27">
        <f>E689</f>
        <v>3253.9</v>
      </c>
      <c r="F688" s="27">
        <f>F689</f>
        <v>3173.8774400000002</v>
      </c>
      <c r="G688" s="32">
        <f t="shared" si="59"/>
        <v>97.540718522388531</v>
      </c>
      <c r="H688" s="58">
        <f t="shared" si="60"/>
        <v>-80.022559999999885</v>
      </c>
    </row>
    <row r="689" spans="1:8" ht="63" customHeight="1" x14ac:dyDescent="0.25">
      <c r="A689" s="28" t="s">
        <v>17</v>
      </c>
      <c r="B689" s="29" t="s">
        <v>363</v>
      </c>
      <c r="C689" s="30" t="s">
        <v>119</v>
      </c>
      <c r="D689" s="28" t="s">
        <v>18</v>
      </c>
      <c r="E689" s="27">
        <f>E690</f>
        <v>3253.9</v>
      </c>
      <c r="F689" s="27">
        <f>F690</f>
        <v>3173.8774400000002</v>
      </c>
      <c r="G689" s="32">
        <f t="shared" si="59"/>
        <v>97.540718522388531</v>
      </c>
      <c r="H689" s="58">
        <f t="shared" si="60"/>
        <v>-80.022559999999885</v>
      </c>
    </row>
    <row r="690" spans="1:8" ht="30" customHeight="1" x14ac:dyDescent="0.25">
      <c r="A690" s="28" t="s">
        <v>19</v>
      </c>
      <c r="B690" s="29" t="s">
        <v>363</v>
      </c>
      <c r="C690" s="30" t="s">
        <v>119</v>
      </c>
      <c r="D690" s="28" t="s">
        <v>20</v>
      </c>
      <c r="E690" s="27">
        <v>3253.9</v>
      </c>
      <c r="F690" s="27">
        <v>3173.8774400000002</v>
      </c>
      <c r="G690" s="32">
        <f t="shared" si="59"/>
        <v>97.540718522388531</v>
      </c>
      <c r="H690" s="58">
        <f t="shared" si="60"/>
        <v>-80.022559999999885</v>
      </c>
    </row>
    <row r="691" spans="1:8" ht="31.5" x14ac:dyDescent="0.25">
      <c r="A691" s="17" t="s">
        <v>364</v>
      </c>
      <c r="B691" s="20" t="s">
        <v>363</v>
      </c>
      <c r="C691" s="21" t="s">
        <v>45</v>
      </c>
      <c r="D691" s="17" t="s">
        <v>0</v>
      </c>
      <c r="E691" s="27">
        <f>E692</f>
        <v>2638.4</v>
      </c>
      <c r="F691" s="27">
        <f>F692</f>
        <v>2568.2650000000003</v>
      </c>
      <c r="G691" s="23">
        <f t="shared" si="59"/>
        <v>97.341760157671317</v>
      </c>
      <c r="H691" s="53">
        <f t="shared" si="60"/>
        <v>-70.134999999999764</v>
      </c>
    </row>
    <row r="692" spans="1:8" ht="63" x14ac:dyDescent="0.25">
      <c r="A692" s="17" t="s">
        <v>17</v>
      </c>
      <c r="B692" s="20" t="s">
        <v>363</v>
      </c>
      <c r="C692" s="21" t="s">
        <v>45</v>
      </c>
      <c r="D692" s="17" t="s">
        <v>18</v>
      </c>
      <c r="E692" s="27">
        <f>E693</f>
        <v>2638.4</v>
      </c>
      <c r="F692" s="27">
        <f>F693</f>
        <v>2568.2650000000003</v>
      </c>
      <c r="G692" s="23">
        <f t="shared" si="59"/>
        <v>97.341760157671317</v>
      </c>
      <c r="H692" s="53">
        <f t="shared" si="60"/>
        <v>-70.134999999999764</v>
      </c>
    </row>
    <row r="693" spans="1:8" ht="31.5" x14ac:dyDescent="0.25">
      <c r="A693" s="17" t="s">
        <v>19</v>
      </c>
      <c r="B693" s="20" t="s">
        <v>363</v>
      </c>
      <c r="C693" s="21" t="s">
        <v>45</v>
      </c>
      <c r="D693" s="17" t="s">
        <v>20</v>
      </c>
      <c r="E693" s="27">
        <f>80+2558.4</f>
        <v>2638.4</v>
      </c>
      <c r="F693" s="27">
        <f>79.965+2488.3</f>
        <v>2568.2650000000003</v>
      </c>
      <c r="G693" s="23">
        <f t="shared" si="59"/>
        <v>97.341760157671317</v>
      </c>
      <c r="H693" s="53">
        <f t="shared" si="60"/>
        <v>-70.134999999999764</v>
      </c>
    </row>
    <row r="694" spans="1:8" ht="93" customHeight="1" x14ac:dyDescent="0.25">
      <c r="A694" s="28" t="s">
        <v>641</v>
      </c>
      <c r="B694" s="29" t="s">
        <v>363</v>
      </c>
      <c r="C694" s="30" t="s">
        <v>393</v>
      </c>
      <c r="D694" s="31" t="s">
        <v>0</v>
      </c>
      <c r="E694" s="27">
        <f>E695</f>
        <v>53769.599999999999</v>
      </c>
      <c r="F694" s="27">
        <f>F695</f>
        <v>53769.599999999999</v>
      </c>
      <c r="G694" s="32">
        <f t="shared" si="59"/>
        <v>100</v>
      </c>
      <c r="H694" s="58">
        <f t="shared" si="60"/>
        <v>0</v>
      </c>
    </row>
    <row r="695" spans="1:8" ht="63" x14ac:dyDescent="0.25">
      <c r="A695" s="28" t="s">
        <v>17</v>
      </c>
      <c r="B695" s="29" t="s">
        <v>363</v>
      </c>
      <c r="C695" s="30" t="s">
        <v>393</v>
      </c>
      <c r="D695" s="28" t="s">
        <v>18</v>
      </c>
      <c r="E695" s="27">
        <f>E696</f>
        <v>53769.599999999999</v>
      </c>
      <c r="F695" s="27">
        <f>F696</f>
        <v>53769.599999999999</v>
      </c>
      <c r="G695" s="32">
        <f t="shared" si="59"/>
        <v>100</v>
      </c>
      <c r="H695" s="58">
        <f t="shared" si="60"/>
        <v>0</v>
      </c>
    </row>
    <row r="696" spans="1:8" ht="33.75" customHeight="1" x14ac:dyDescent="0.25">
      <c r="A696" s="28" t="s">
        <v>19</v>
      </c>
      <c r="B696" s="29" t="s">
        <v>363</v>
      </c>
      <c r="C696" s="30" t="s">
        <v>393</v>
      </c>
      <c r="D696" s="28" t="s">
        <v>20</v>
      </c>
      <c r="E696" s="27">
        <f>34480+19289.6</f>
        <v>53769.599999999999</v>
      </c>
      <c r="F696" s="27">
        <f>34480+19289.6</f>
        <v>53769.599999999999</v>
      </c>
      <c r="G696" s="32">
        <f t="shared" si="59"/>
        <v>100</v>
      </c>
      <c r="H696" s="58">
        <f t="shared" si="60"/>
        <v>0</v>
      </c>
    </row>
    <row r="697" spans="1:8" ht="111" customHeight="1" x14ac:dyDescent="0.25">
      <c r="A697" s="28" t="s">
        <v>642</v>
      </c>
      <c r="B697" s="29" t="s">
        <v>363</v>
      </c>
      <c r="C697" s="30" t="s">
        <v>395</v>
      </c>
      <c r="D697" s="31" t="s">
        <v>0</v>
      </c>
      <c r="E697" s="27">
        <f>E698</f>
        <v>1663.2</v>
      </c>
      <c r="F697" s="27">
        <f>F698</f>
        <v>1663.09998</v>
      </c>
      <c r="G697" s="32">
        <f t="shared" si="59"/>
        <v>99.99398629148628</v>
      </c>
      <c r="H697" s="58">
        <f t="shared" si="60"/>
        <v>-0.10002000000008593</v>
      </c>
    </row>
    <row r="698" spans="1:8" ht="45.75" customHeight="1" x14ac:dyDescent="0.25">
      <c r="A698" s="28" t="s">
        <v>17</v>
      </c>
      <c r="B698" s="29" t="s">
        <v>363</v>
      </c>
      <c r="C698" s="30" t="s">
        <v>395</v>
      </c>
      <c r="D698" s="28" t="s">
        <v>18</v>
      </c>
      <c r="E698" s="27">
        <f>E699</f>
        <v>1663.2</v>
      </c>
      <c r="F698" s="27">
        <f>F699</f>
        <v>1663.09998</v>
      </c>
      <c r="G698" s="32">
        <f t="shared" si="59"/>
        <v>99.99398629148628</v>
      </c>
      <c r="H698" s="58">
        <f t="shared" si="60"/>
        <v>-0.10002000000008593</v>
      </c>
    </row>
    <row r="699" spans="1:8" ht="33.75" customHeight="1" x14ac:dyDescent="0.25">
      <c r="A699" s="28" t="s">
        <v>19</v>
      </c>
      <c r="B699" s="29" t="s">
        <v>363</v>
      </c>
      <c r="C699" s="30" t="s">
        <v>395</v>
      </c>
      <c r="D699" s="28" t="s">
        <v>20</v>
      </c>
      <c r="E699" s="27">
        <f>1066.5+596.7</f>
        <v>1663.2</v>
      </c>
      <c r="F699" s="27">
        <f>1066.49998+596.6</f>
        <v>1663.09998</v>
      </c>
      <c r="G699" s="32">
        <f t="shared" si="59"/>
        <v>99.99398629148628</v>
      </c>
      <c r="H699" s="58">
        <f t="shared" si="60"/>
        <v>-0.10002000000008593</v>
      </c>
    </row>
    <row r="700" spans="1:8" ht="31.5" x14ac:dyDescent="0.25">
      <c r="A700" s="17" t="s">
        <v>365</v>
      </c>
      <c r="B700" s="20" t="s">
        <v>366</v>
      </c>
      <c r="C700" s="21" t="s">
        <v>12</v>
      </c>
      <c r="D700" s="17" t="s">
        <v>0</v>
      </c>
      <c r="E700" s="27">
        <f>E701+E704</f>
        <v>17252.5</v>
      </c>
      <c r="F700" s="27">
        <f>F701+F704</f>
        <v>17252.445329999999</v>
      </c>
      <c r="G700" s="23">
        <f t="shared" si="59"/>
        <v>99.999683118388631</v>
      </c>
      <c r="H700" s="53">
        <f t="shared" si="60"/>
        <v>-5.4670000001351582E-2</v>
      </c>
    </row>
    <row r="701" spans="1:8" ht="31.5" x14ac:dyDescent="0.25">
      <c r="A701" s="17" t="s">
        <v>367</v>
      </c>
      <c r="B701" s="20" t="s">
        <v>366</v>
      </c>
      <c r="C701" s="21" t="s">
        <v>16</v>
      </c>
      <c r="D701" s="17" t="s">
        <v>0</v>
      </c>
      <c r="E701" s="27">
        <f>E702</f>
        <v>16898.7</v>
      </c>
      <c r="F701" s="27">
        <f>F702</f>
        <v>16898.693899999998</v>
      </c>
      <c r="G701" s="23">
        <f t="shared" ref="G701:G757" si="63">F701/E701*100</f>
        <v>99.9999639025487</v>
      </c>
      <c r="H701" s="53">
        <f t="shared" ref="H701:H757" si="64">F701-E701</f>
        <v>-6.1000000023341272E-3</v>
      </c>
    </row>
    <row r="702" spans="1:8" ht="63" x14ac:dyDescent="0.25">
      <c r="A702" s="17" t="s">
        <v>17</v>
      </c>
      <c r="B702" s="20" t="s">
        <v>366</v>
      </c>
      <c r="C702" s="21" t="s">
        <v>16</v>
      </c>
      <c r="D702" s="17" t="s">
        <v>18</v>
      </c>
      <c r="E702" s="27">
        <f>E703</f>
        <v>16898.7</v>
      </c>
      <c r="F702" s="27">
        <f>F703</f>
        <v>16898.693899999998</v>
      </c>
      <c r="G702" s="23">
        <f t="shared" si="63"/>
        <v>99.9999639025487</v>
      </c>
      <c r="H702" s="53">
        <f t="shared" si="64"/>
        <v>-6.1000000023341272E-3</v>
      </c>
    </row>
    <row r="703" spans="1:8" ht="31.5" x14ac:dyDescent="0.25">
      <c r="A703" s="17" t="s">
        <v>19</v>
      </c>
      <c r="B703" s="20" t="s">
        <v>366</v>
      </c>
      <c r="C703" s="21" t="s">
        <v>16</v>
      </c>
      <c r="D703" s="17" t="s">
        <v>20</v>
      </c>
      <c r="E703" s="27">
        <v>16898.7</v>
      </c>
      <c r="F703" s="27">
        <v>16898.693899999998</v>
      </c>
      <c r="G703" s="23">
        <f t="shared" si="63"/>
        <v>99.9999639025487</v>
      </c>
      <c r="H703" s="53">
        <f t="shared" si="64"/>
        <v>-6.1000000023341272E-3</v>
      </c>
    </row>
    <row r="704" spans="1:8" ht="47.25" x14ac:dyDescent="0.25">
      <c r="A704" s="17" t="s">
        <v>368</v>
      </c>
      <c r="B704" s="20" t="s">
        <v>366</v>
      </c>
      <c r="C704" s="21" t="s">
        <v>211</v>
      </c>
      <c r="D704" s="17" t="s">
        <v>0</v>
      </c>
      <c r="E704" s="27">
        <f>E705</f>
        <v>353.8</v>
      </c>
      <c r="F704" s="27">
        <f>F705</f>
        <v>353.75143000000003</v>
      </c>
      <c r="G704" s="23">
        <f t="shared" si="63"/>
        <v>99.986271905031103</v>
      </c>
      <c r="H704" s="53">
        <f t="shared" si="64"/>
        <v>-4.8569999999983793E-2</v>
      </c>
    </row>
    <row r="705" spans="1:8" ht="63" x14ac:dyDescent="0.25">
      <c r="A705" s="17" t="s">
        <v>17</v>
      </c>
      <c r="B705" s="20" t="s">
        <v>366</v>
      </c>
      <c r="C705" s="21" t="s">
        <v>211</v>
      </c>
      <c r="D705" s="17" t="s">
        <v>18</v>
      </c>
      <c r="E705" s="27">
        <f>E706</f>
        <v>353.8</v>
      </c>
      <c r="F705" s="27">
        <f>F706</f>
        <v>353.75143000000003</v>
      </c>
      <c r="G705" s="23">
        <f t="shared" si="63"/>
        <v>99.986271905031103</v>
      </c>
      <c r="H705" s="53">
        <f t="shared" si="64"/>
        <v>-4.8569999999983793E-2</v>
      </c>
    </row>
    <row r="706" spans="1:8" ht="31.5" x14ac:dyDescent="0.25">
      <c r="A706" s="17" t="s">
        <v>19</v>
      </c>
      <c r="B706" s="20" t="s">
        <v>366</v>
      </c>
      <c r="C706" s="21" t="s">
        <v>211</v>
      </c>
      <c r="D706" s="17" t="s">
        <v>20</v>
      </c>
      <c r="E706" s="27">
        <v>353.8</v>
      </c>
      <c r="F706" s="27">
        <v>353.75143000000003</v>
      </c>
      <c r="G706" s="23">
        <f t="shared" si="63"/>
        <v>99.986271905031103</v>
      </c>
      <c r="H706" s="53">
        <f t="shared" si="64"/>
        <v>-4.8569999999983793E-2</v>
      </c>
    </row>
    <row r="707" spans="1:8" x14ac:dyDescent="0.25">
      <c r="A707" s="17" t="s">
        <v>369</v>
      </c>
      <c r="B707" s="20" t="s">
        <v>370</v>
      </c>
      <c r="C707" s="21" t="s">
        <v>12</v>
      </c>
      <c r="D707" s="17" t="s">
        <v>0</v>
      </c>
      <c r="E707" s="27">
        <f t="shared" ref="E707:F709" si="65">E708</f>
        <v>6501.9</v>
      </c>
      <c r="F707" s="27">
        <f t="shared" si="65"/>
        <v>6501.9</v>
      </c>
      <c r="G707" s="23">
        <f t="shared" si="63"/>
        <v>100</v>
      </c>
      <c r="H707" s="53">
        <f t="shared" si="64"/>
        <v>0</v>
      </c>
    </row>
    <row r="708" spans="1:8" x14ac:dyDescent="0.25">
      <c r="A708" s="17" t="s">
        <v>369</v>
      </c>
      <c r="B708" s="20" t="s">
        <v>370</v>
      </c>
      <c r="C708" s="21" t="s">
        <v>16</v>
      </c>
      <c r="D708" s="17" t="s">
        <v>0</v>
      </c>
      <c r="E708" s="27">
        <f t="shared" si="65"/>
        <v>6501.9</v>
      </c>
      <c r="F708" s="27">
        <f t="shared" si="65"/>
        <v>6501.9</v>
      </c>
      <c r="G708" s="23">
        <f t="shared" si="63"/>
        <v>100</v>
      </c>
      <c r="H708" s="53">
        <f t="shared" si="64"/>
        <v>0</v>
      </c>
    </row>
    <row r="709" spans="1:8" ht="63" x14ac:dyDescent="0.25">
      <c r="A709" s="17" t="s">
        <v>17</v>
      </c>
      <c r="B709" s="20" t="s">
        <v>370</v>
      </c>
      <c r="C709" s="21" t="s">
        <v>16</v>
      </c>
      <c r="D709" s="17" t="s">
        <v>18</v>
      </c>
      <c r="E709" s="27">
        <f t="shared" si="65"/>
        <v>6501.9</v>
      </c>
      <c r="F709" s="27">
        <f t="shared" si="65"/>
        <v>6501.9</v>
      </c>
      <c r="G709" s="23">
        <f t="shared" si="63"/>
        <v>100</v>
      </c>
      <c r="H709" s="53">
        <f t="shared" si="64"/>
        <v>0</v>
      </c>
    </row>
    <row r="710" spans="1:8" ht="31.5" x14ac:dyDescent="0.25">
      <c r="A710" s="17" t="s">
        <v>19</v>
      </c>
      <c r="B710" s="20" t="s">
        <v>370</v>
      </c>
      <c r="C710" s="21" t="s">
        <v>16</v>
      </c>
      <c r="D710" s="17" t="s">
        <v>20</v>
      </c>
      <c r="E710" s="27">
        <v>6501.9</v>
      </c>
      <c r="F710" s="27">
        <v>6501.9</v>
      </c>
      <c r="G710" s="23">
        <f t="shared" si="63"/>
        <v>100</v>
      </c>
      <c r="H710" s="53">
        <f t="shared" si="64"/>
        <v>0</v>
      </c>
    </row>
    <row r="711" spans="1:8" x14ac:dyDescent="0.25">
      <c r="A711" s="17" t="s">
        <v>371</v>
      </c>
      <c r="B711" s="20" t="s">
        <v>372</v>
      </c>
      <c r="C711" s="21" t="s">
        <v>12</v>
      </c>
      <c r="D711" s="17" t="s">
        <v>0</v>
      </c>
      <c r="E711" s="27">
        <f t="shared" ref="E711:F713" si="66">E712</f>
        <v>16917</v>
      </c>
      <c r="F711" s="27">
        <f t="shared" si="66"/>
        <v>16917</v>
      </c>
      <c r="G711" s="23">
        <f t="shared" si="63"/>
        <v>100</v>
      </c>
      <c r="H711" s="53">
        <f t="shared" si="64"/>
        <v>0</v>
      </c>
    </row>
    <row r="712" spans="1:8" x14ac:dyDescent="0.25">
      <c r="A712" s="17" t="s">
        <v>373</v>
      </c>
      <c r="B712" s="20" t="s">
        <v>372</v>
      </c>
      <c r="C712" s="21" t="s">
        <v>45</v>
      </c>
      <c r="D712" s="17" t="s">
        <v>0</v>
      </c>
      <c r="E712" s="27">
        <f t="shared" si="66"/>
        <v>16917</v>
      </c>
      <c r="F712" s="27">
        <f t="shared" si="66"/>
        <v>16917</v>
      </c>
      <c r="G712" s="23">
        <f t="shared" si="63"/>
        <v>100</v>
      </c>
      <c r="H712" s="53">
        <f t="shared" si="64"/>
        <v>0</v>
      </c>
    </row>
    <row r="713" spans="1:8" ht="63" x14ac:dyDescent="0.25">
      <c r="A713" s="17" t="s">
        <v>17</v>
      </c>
      <c r="B713" s="20" t="s">
        <v>372</v>
      </c>
      <c r="C713" s="21" t="s">
        <v>45</v>
      </c>
      <c r="D713" s="17" t="s">
        <v>18</v>
      </c>
      <c r="E713" s="27">
        <f t="shared" si="66"/>
        <v>16917</v>
      </c>
      <c r="F713" s="27">
        <f t="shared" si="66"/>
        <v>16917</v>
      </c>
      <c r="G713" s="23">
        <f t="shared" si="63"/>
        <v>100</v>
      </c>
      <c r="H713" s="53">
        <f t="shared" si="64"/>
        <v>0</v>
      </c>
    </row>
    <row r="714" spans="1:8" ht="31.5" x14ac:dyDescent="0.25">
      <c r="A714" s="17" t="s">
        <v>19</v>
      </c>
      <c r="B714" s="20" t="s">
        <v>372</v>
      </c>
      <c r="C714" s="21" t="s">
        <v>45</v>
      </c>
      <c r="D714" s="17" t="s">
        <v>20</v>
      </c>
      <c r="E714" s="27">
        <v>16917</v>
      </c>
      <c r="F714" s="27">
        <v>16917</v>
      </c>
      <c r="G714" s="23">
        <f t="shared" si="63"/>
        <v>100</v>
      </c>
      <c r="H714" s="53">
        <f t="shared" si="64"/>
        <v>0</v>
      </c>
    </row>
    <row r="715" spans="1:8" ht="63" x14ac:dyDescent="0.25">
      <c r="A715" s="17" t="s">
        <v>374</v>
      </c>
      <c r="B715" s="20" t="s">
        <v>375</v>
      </c>
      <c r="C715" s="21" t="s">
        <v>12</v>
      </c>
      <c r="D715" s="17" t="s">
        <v>0</v>
      </c>
      <c r="E715" s="27">
        <f t="shared" ref="E715:F717" si="67">E716</f>
        <v>28063.200000000001</v>
      </c>
      <c r="F715" s="27">
        <f t="shared" si="67"/>
        <v>28063.1194</v>
      </c>
      <c r="G715" s="23">
        <f t="shared" si="63"/>
        <v>99.999712791128587</v>
      </c>
      <c r="H715" s="53">
        <f t="shared" si="64"/>
        <v>-8.060000000114087E-2</v>
      </c>
    </row>
    <row r="716" spans="1:8" ht="63" x14ac:dyDescent="0.25">
      <c r="A716" s="17" t="s">
        <v>376</v>
      </c>
      <c r="B716" s="20" t="s">
        <v>375</v>
      </c>
      <c r="C716" s="21" t="s">
        <v>16</v>
      </c>
      <c r="D716" s="17" t="s">
        <v>0</v>
      </c>
      <c r="E716" s="27">
        <f t="shared" si="67"/>
        <v>28063.200000000001</v>
      </c>
      <c r="F716" s="27">
        <f t="shared" si="67"/>
        <v>28063.1194</v>
      </c>
      <c r="G716" s="23">
        <f t="shared" si="63"/>
        <v>99.999712791128587</v>
      </c>
      <c r="H716" s="53">
        <f t="shared" si="64"/>
        <v>-8.060000000114087E-2</v>
      </c>
    </row>
    <row r="717" spans="1:8" ht="63" x14ac:dyDescent="0.25">
      <c r="A717" s="17" t="s">
        <v>17</v>
      </c>
      <c r="B717" s="20" t="s">
        <v>375</v>
      </c>
      <c r="C717" s="21" t="s">
        <v>16</v>
      </c>
      <c r="D717" s="17" t="s">
        <v>18</v>
      </c>
      <c r="E717" s="27">
        <f t="shared" si="67"/>
        <v>28063.200000000001</v>
      </c>
      <c r="F717" s="27">
        <f t="shared" si="67"/>
        <v>28063.1194</v>
      </c>
      <c r="G717" s="23">
        <f t="shared" si="63"/>
        <v>99.999712791128587</v>
      </c>
      <c r="H717" s="53">
        <f t="shared" si="64"/>
        <v>-8.060000000114087E-2</v>
      </c>
    </row>
    <row r="718" spans="1:8" ht="31.5" x14ac:dyDescent="0.25">
      <c r="A718" s="17" t="s">
        <v>19</v>
      </c>
      <c r="B718" s="20" t="s">
        <v>375</v>
      </c>
      <c r="C718" s="21" t="s">
        <v>16</v>
      </c>
      <c r="D718" s="17" t="s">
        <v>20</v>
      </c>
      <c r="E718" s="27">
        <v>28063.200000000001</v>
      </c>
      <c r="F718" s="27">
        <v>28063.1194</v>
      </c>
      <c r="G718" s="23">
        <f t="shared" si="63"/>
        <v>99.999712791128587</v>
      </c>
      <c r="H718" s="53">
        <f t="shared" si="64"/>
        <v>-8.060000000114087E-2</v>
      </c>
    </row>
    <row r="719" spans="1:8" ht="47.25" x14ac:dyDescent="0.25">
      <c r="A719" s="17" t="s">
        <v>377</v>
      </c>
      <c r="B719" s="20" t="s">
        <v>378</v>
      </c>
      <c r="C719" s="21" t="s">
        <v>12</v>
      </c>
      <c r="D719" s="17" t="s">
        <v>0</v>
      </c>
      <c r="E719" s="27">
        <f t="shared" ref="E719:F721" si="68">E720</f>
        <v>2761.6</v>
      </c>
      <c r="F719" s="27">
        <f t="shared" si="68"/>
        <v>2360.8476700000001</v>
      </c>
      <c r="G719" s="23">
        <f t="shared" si="63"/>
        <v>85.488400564889915</v>
      </c>
      <c r="H719" s="53">
        <f t="shared" si="64"/>
        <v>-400.7523299999998</v>
      </c>
    </row>
    <row r="720" spans="1:8" ht="47.25" x14ac:dyDescent="0.25">
      <c r="A720" s="17" t="s">
        <v>377</v>
      </c>
      <c r="B720" s="20" t="s">
        <v>378</v>
      </c>
      <c r="C720" s="21" t="s">
        <v>379</v>
      </c>
      <c r="D720" s="17" t="s">
        <v>0</v>
      </c>
      <c r="E720" s="27">
        <f t="shared" si="68"/>
        <v>2761.6</v>
      </c>
      <c r="F720" s="27">
        <f t="shared" si="68"/>
        <v>2360.8476700000001</v>
      </c>
      <c r="G720" s="23">
        <f t="shared" si="63"/>
        <v>85.488400564889915</v>
      </c>
      <c r="H720" s="53">
        <f t="shared" si="64"/>
        <v>-400.7523299999998</v>
      </c>
    </row>
    <row r="721" spans="1:8" ht="63" x14ac:dyDescent="0.25">
      <c r="A721" s="17" t="s">
        <v>17</v>
      </c>
      <c r="B721" s="20" t="s">
        <v>378</v>
      </c>
      <c r="C721" s="21" t="s">
        <v>379</v>
      </c>
      <c r="D721" s="17" t="s">
        <v>18</v>
      </c>
      <c r="E721" s="27">
        <f t="shared" si="68"/>
        <v>2761.6</v>
      </c>
      <c r="F721" s="27">
        <f t="shared" si="68"/>
        <v>2360.8476700000001</v>
      </c>
      <c r="G721" s="23">
        <f t="shared" si="63"/>
        <v>85.488400564889915</v>
      </c>
      <c r="H721" s="53">
        <f t="shared" si="64"/>
        <v>-400.7523299999998</v>
      </c>
    </row>
    <row r="722" spans="1:8" ht="31.5" x14ac:dyDescent="0.25">
      <c r="A722" s="17" t="s">
        <v>19</v>
      </c>
      <c r="B722" s="20" t="s">
        <v>378</v>
      </c>
      <c r="C722" s="21" t="s">
        <v>379</v>
      </c>
      <c r="D722" s="17" t="s">
        <v>20</v>
      </c>
      <c r="E722" s="27">
        <v>2761.6</v>
      </c>
      <c r="F722" s="27">
        <v>2360.8476700000001</v>
      </c>
      <c r="G722" s="23">
        <f t="shared" si="63"/>
        <v>85.488400564889915</v>
      </c>
      <c r="H722" s="53">
        <f t="shared" si="64"/>
        <v>-400.7523299999998</v>
      </c>
    </row>
    <row r="723" spans="1:8" x14ac:dyDescent="0.25">
      <c r="A723" s="17" t="s">
        <v>380</v>
      </c>
      <c r="B723" s="20" t="s">
        <v>381</v>
      </c>
      <c r="C723" s="21" t="s">
        <v>12</v>
      </c>
      <c r="D723" s="17" t="s">
        <v>0</v>
      </c>
      <c r="E723" s="27">
        <f>E724</f>
        <v>6814.3</v>
      </c>
      <c r="F723" s="27">
        <f>F724</f>
        <v>6497.25875</v>
      </c>
      <c r="G723" s="23">
        <f t="shared" si="63"/>
        <v>95.347412793683873</v>
      </c>
      <c r="H723" s="53">
        <f t="shared" si="64"/>
        <v>-317.04125000000022</v>
      </c>
    </row>
    <row r="724" spans="1:8" x14ac:dyDescent="0.25">
      <c r="A724" s="17" t="s">
        <v>380</v>
      </c>
      <c r="B724" s="20" t="s">
        <v>381</v>
      </c>
      <c r="C724" s="21" t="s">
        <v>45</v>
      </c>
      <c r="D724" s="17" t="s">
        <v>0</v>
      </c>
      <c r="E724" s="27">
        <f t="shared" ref="E724:F725" si="69">E725</f>
        <v>6814.3</v>
      </c>
      <c r="F724" s="27">
        <f t="shared" si="69"/>
        <v>6497.25875</v>
      </c>
      <c r="G724" s="23">
        <f t="shared" si="63"/>
        <v>95.347412793683873</v>
      </c>
      <c r="H724" s="53">
        <f t="shared" si="64"/>
        <v>-317.04125000000022</v>
      </c>
    </row>
    <row r="725" spans="1:8" ht="63" x14ac:dyDescent="0.25">
      <c r="A725" s="17" t="s">
        <v>17</v>
      </c>
      <c r="B725" s="20" t="s">
        <v>381</v>
      </c>
      <c r="C725" s="21" t="s">
        <v>45</v>
      </c>
      <c r="D725" s="17" t="s">
        <v>18</v>
      </c>
      <c r="E725" s="27">
        <f t="shared" si="69"/>
        <v>6814.3</v>
      </c>
      <c r="F725" s="27">
        <f t="shared" si="69"/>
        <v>6497.25875</v>
      </c>
      <c r="G725" s="23">
        <f t="shared" si="63"/>
        <v>95.347412793683873</v>
      </c>
      <c r="H725" s="53">
        <f t="shared" si="64"/>
        <v>-317.04125000000022</v>
      </c>
    </row>
    <row r="726" spans="1:8" ht="31.5" x14ac:dyDescent="0.25">
      <c r="A726" s="17" t="s">
        <v>19</v>
      </c>
      <c r="B726" s="20" t="s">
        <v>381</v>
      </c>
      <c r="C726" s="21" t="s">
        <v>45</v>
      </c>
      <c r="D726" s="17" t="s">
        <v>20</v>
      </c>
      <c r="E726" s="27">
        <f>6398.3+416</f>
        <v>6814.3</v>
      </c>
      <c r="F726" s="27">
        <f>6321.75875+175.5</f>
        <v>6497.25875</v>
      </c>
      <c r="G726" s="23">
        <f t="shared" si="63"/>
        <v>95.347412793683873</v>
      </c>
      <c r="H726" s="53">
        <f t="shared" si="64"/>
        <v>-317.04125000000022</v>
      </c>
    </row>
    <row r="727" spans="1:8" ht="31.5" x14ac:dyDescent="0.25">
      <c r="A727" s="17" t="s">
        <v>382</v>
      </c>
      <c r="B727" s="20" t="s">
        <v>383</v>
      </c>
      <c r="C727" s="21" t="s">
        <v>12</v>
      </c>
      <c r="D727" s="17" t="s">
        <v>0</v>
      </c>
      <c r="E727" s="27">
        <f t="shared" ref="E727:F729" si="70">E728</f>
        <v>11011.8</v>
      </c>
      <c r="F727" s="27">
        <f t="shared" si="70"/>
        <v>11011.798510000001</v>
      </c>
      <c r="G727" s="23">
        <f t="shared" si="63"/>
        <v>99.999986469060474</v>
      </c>
      <c r="H727" s="53">
        <f t="shared" si="64"/>
        <v>-1.4899999987392221E-3</v>
      </c>
    </row>
    <row r="728" spans="1:8" ht="31.5" x14ac:dyDescent="0.25">
      <c r="A728" s="17" t="s">
        <v>382</v>
      </c>
      <c r="B728" s="20" t="s">
        <v>383</v>
      </c>
      <c r="C728" s="21" t="s">
        <v>45</v>
      </c>
      <c r="D728" s="17" t="s">
        <v>0</v>
      </c>
      <c r="E728" s="27">
        <f t="shared" si="70"/>
        <v>11011.8</v>
      </c>
      <c r="F728" s="27">
        <f t="shared" si="70"/>
        <v>11011.798510000001</v>
      </c>
      <c r="G728" s="23">
        <f t="shared" si="63"/>
        <v>99.999986469060474</v>
      </c>
      <c r="H728" s="53">
        <f t="shared" si="64"/>
        <v>-1.4899999987392221E-3</v>
      </c>
    </row>
    <row r="729" spans="1:8" ht="31.5" x14ac:dyDescent="0.25">
      <c r="A729" s="17" t="s">
        <v>32</v>
      </c>
      <c r="B729" s="20" t="s">
        <v>383</v>
      </c>
      <c r="C729" s="21" t="s">
        <v>45</v>
      </c>
      <c r="D729" s="17" t="s">
        <v>33</v>
      </c>
      <c r="E729" s="27">
        <f t="shared" si="70"/>
        <v>11011.8</v>
      </c>
      <c r="F729" s="27">
        <f t="shared" si="70"/>
        <v>11011.798510000001</v>
      </c>
      <c r="G729" s="23">
        <f t="shared" si="63"/>
        <v>99.999986469060474</v>
      </c>
      <c r="H729" s="53">
        <f t="shared" si="64"/>
        <v>-1.4899999987392221E-3</v>
      </c>
    </row>
    <row r="730" spans="1:8" ht="94.5" x14ac:dyDescent="0.25">
      <c r="A730" s="17" t="s">
        <v>79</v>
      </c>
      <c r="B730" s="20" t="s">
        <v>383</v>
      </c>
      <c r="C730" s="21" t="s">
        <v>45</v>
      </c>
      <c r="D730" s="17" t="s">
        <v>80</v>
      </c>
      <c r="E730" s="27">
        <v>11011.8</v>
      </c>
      <c r="F730" s="27">
        <v>11011.798510000001</v>
      </c>
      <c r="G730" s="23">
        <f t="shared" si="63"/>
        <v>99.999986469060474</v>
      </c>
      <c r="H730" s="53">
        <f t="shared" si="64"/>
        <v>-1.4899999987392221E-3</v>
      </c>
    </row>
    <row r="731" spans="1:8" ht="31.5" x14ac:dyDescent="0.25">
      <c r="A731" s="17" t="s">
        <v>384</v>
      </c>
      <c r="B731" s="20" t="s">
        <v>385</v>
      </c>
      <c r="C731" s="21" t="s">
        <v>12</v>
      </c>
      <c r="D731" s="17" t="s">
        <v>0</v>
      </c>
      <c r="E731" s="27">
        <f t="shared" ref="E731:F733" si="71">E732</f>
        <v>1994.1</v>
      </c>
      <c r="F731" s="27">
        <f t="shared" si="71"/>
        <v>1994.08</v>
      </c>
      <c r="G731" s="23">
        <f t="shared" si="63"/>
        <v>99.99899704127175</v>
      </c>
      <c r="H731" s="53">
        <f t="shared" si="64"/>
        <v>-1.999999999998181E-2</v>
      </c>
    </row>
    <row r="732" spans="1:8" ht="31.5" x14ac:dyDescent="0.25">
      <c r="A732" s="17" t="s">
        <v>386</v>
      </c>
      <c r="B732" s="20" t="s">
        <v>385</v>
      </c>
      <c r="C732" s="21" t="s">
        <v>45</v>
      </c>
      <c r="D732" s="17" t="s">
        <v>0</v>
      </c>
      <c r="E732" s="27">
        <f t="shared" si="71"/>
        <v>1994.1</v>
      </c>
      <c r="F732" s="27">
        <f t="shared" si="71"/>
        <v>1994.08</v>
      </c>
      <c r="G732" s="23">
        <f t="shared" si="63"/>
        <v>99.99899704127175</v>
      </c>
      <c r="H732" s="53">
        <f t="shared" si="64"/>
        <v>-1.999999999998181E-2</v>
      </c>
    </row>
    <row r="733" spans="1:8" ht="63" x14ac:dyDescent="0.25">
      <c r="A733" s="17" t="s">
        <v>17</v>
      </c>
      <c r="B733" s="20" t="s">
        <v>385</v>
      </c>
      <c r="C733" s="21" t="s">
        <v>45</v>
      </c>
      <c r="D733" s="17" t="s">
        <v>18</v>
      </c>
      <c r="E733" s="27">
        <f t="shared" si="71"/>
        <v>1994.1</v>
      </c>
      <c r="F733" s="27">
        <f t="shared" si="71"/>
        <v>1994.08</v>
      </c>
      <c r="G733" s="23">
        <f t="shared" si="63"/>
        <v>99.99899704127175</v>
      </c>
      <c r="H733" s="53">
        <f t="shared" si="64"/>
        <v>-1.999999999998181E-2</v>
      </c>
    </row>
    <row r="734" spans="1:8" ht="31.5" x14ac:dyDescent="0.25">
      <c r="A734" s="17" t="s">
        <v>19</v>
      </c>
      <c r="B734" s="20" t="s">
        <v>385</v>
      </c>
      <c r="C734" s="21" t="s">
        <v>45</v>
      </c>
      <c r="D734" s="17" t="s">
        <v>20</v>
      </c>
      <c r="E734" s="27">
        <v>1994.1</v>
      </c>
      <c r="F734" s="27">
        <v>1994.08</v>
      </c>
      <c r="G734" s="23">
        <f t="shared" si="63"/>
        <v>99.99899704127175</v>
      </c>
      <c r="H734" s="53">
        <f t="shared" si="64"/>
        <v>-1.999999999998181E-2</v>
      </c>
    </row>
    <row r="735" spans="1:8" ht="31.5" x14ac:dyDescent="0.25">
      <c r="A735" s="17" t="s">
        <v>387</v>
      </c>
      <c r="B735" s="20" t="s">
        <v>388</v>
      </c>
      <c r="C735" s="21" t="s">
        <v>12</v>
      </c>
      <c r="D735" s="17" t="s">
        <v>0</v>
      </c>
      <c r="E735" s="27">
        <f t="shared" ref="E735:F737" si="72">E736</f>
        <v>3824.8</v>
      </c>
      <c r="F735" s="27">
        <f t="shared" si="72"/>
        <v>3824.8</v>
      </c>
      <c r="G735" s="23">
        <f t="shared" si="63"/>
        <v>100</v>
      </c>
      <c r="H735" s="53">
        <f t="shared" si="64"/>
        <v>0</v>
      </c>
    </row>
    <row r="736" spans="1:8" ht="31.5" x14ac:dyDescent="0.25">
      <c r="A736" s="17" t="s">
        <v>389</v>
      </c>
      <c r="B736" s="20" t="s">
        <v>388</v>
      </c>
      <c r="C736" s="21" t="s">
        <v>45</v>
      </c>
      <c r="D736" s="17" t="s">
        <v>0</v>
      </c>
      <c r="E736" s="27">
        <f t="shared" si="72"/>
        <v>3824.8</v>
      </c>
      <c r="F736" s="27">
        <f t="shared" si="72"/>
        <v>3824.8</v>
      </c>
      <c r="G736" s="23">
        <f t="shared" si="63"/>
        <v>100</v>
      </c>
      <c r="H736" s="53">
        <f t="shared" si="64"/>
        <v>0</v>
      </c>
    </row>
    <row r="737" spans="1:8" ht="63" x14ac:dyDescent="0.25">
      <c r="A737" s="17" t="s">
        <v>17</v>
      </c>
      <c r="B737" s="20" t="s">
        <v>388</v>
      </c>
      <c r="C737" s="21" t="s">
        <v>45</v>
      </c>
      <c r="D737" s="17" t="s">
        <v>18</v>
      </c>
      <c r="E737" s="27">
        <f t="shared" si="72"/>
        <v>3824.8</v>
      </c>
      <c r="F737" s="27">
        <f t="shared" si="72"/>
        <v>3824.8</v>
      </c>
      <c r="G737" s="23">
        <f t="shared" si="63"/>
        <v>100</v>
      </c>
      <c r="H737" s="53">
        <f t="shared" si="64"/>
        <v>0</v>
      </c>
    </row>
    <row r="738" spans="1:8" ht="31.5" x14ac:dyDescent="0.25">
      <c r="A738" s="17" t="s">
        <v>19</v>
      </c>
      <c r="B738" s="20" t="s">
        <v>388</v>
      </c>
      <c r="C738" s="21" t="s">
        <v>45</v>
      </c>
      <c r="D738" s="17" t="s">
        <v>20</v>
      </c>
      <c r="E738" s="27">
        <v>3824.8</v>
      </c>
      <c r="F738" s="27">
        <v>3824.8</v>
      </c>
      <c r="G738" s="23">
        <f t="shared" si="63"/>
        <v>100</v>
      </c>
      <c r="H738" s="53">
        <f t="shared" si="64"/>
        <v>0</v>
      </c>
    </row>
    <row r="739" spans="1:8" ht="31.5" x14ac:dyDescent="0.25">
      <c r="A739" s="17" t="s">
        <v>390</v>
      </c>
      <c r="B739" s="20" t="s">
        <v>391</v>
      </c>
      <c r="C739" s="21" t="s">
        <v>12</v>
      </c>
      <c r="D739" s="17" t="s">
        <v>0</v>
      </c>
      <c r="E739" s="22">
        <f>E740+E743+E746</f>
        <v>16870.8</v>
      </c>
      <c r="F739" s="22">
        <f>F740+F743+F746</f>
        <v>16866.16836</v>
      </c>
      <c r="G739" s="23">
        <f t="shared" si="63"/>
        <v>99.97254641155132</v>
      </c>
      <c r="H739" s="53">
        <f t="shared" si="64"/>
        <v>-4.6316399999996065</v>
      </c>
    </row>
    <row r="740" spans="1:8" ht="47.25" x14ac:dyDescent="0.25">
      <c r="A740" s="28" t="s">
        <v>643</v>
      </c>
      <c r="B740" s="29" t="s">
        <v>391</v>
      </c>
      <c r="C740" s="30" t="s">
        <v>45</v>
      </c>
      <c r="D740" s="31" t="s">
        <v>0</v>
      </c>
      <c r="E740" s="27">
        <f>E741</f>
        <v>10</v>
      </c>
      <c r="F740" s="27">
        <f>F741</f>
        <v>10</v>
      </c>
      <c r="G740" s="32">
        <f t="shared" si="63"/>
        <v>100</v>
      </c>
      <c r="H740" s="58">
        <f t="shared" si="64"/>
        <v>0</v>
      </c>
    </row>
    <row r="741" spans="1:8" ht="63" x14ac:dyDescent="0.25">
      <c r="A741" s="28" t="s">
        <v>17</v>
      </c>
      <c r="B741" s="29" t="s">
        <v>391</v>
      </c>
      <c r="C741" s="30" t="s">
        <v>45</v>
      </c>
      <c r="D741" s="28" t="s">
        <v>18</v>
      </c>
      <c r="E741" s="27">
        <f>E742</f>
        <v>10</v>
      </c>
      <c r="F741" s="27">
        <f>F742</f>
        <v>10</v>
      </c>
      <c r="G741" s="32">
        <f t="shared" si="63"/>
        <v>100</v>
      </c>
      <c r="H741" s="58">
        <f t="shared" si="64"/>
        <v>0</v>
      </c>
    </row>
    <row r="742" spans="1:8" ht="47.25" x14ac:dyDescent="0.25">
      <c r="A742" s="28" t="s">
        <v>19</v>
      </c>
      <c r="B742" s="29" t="s">
        <v>391</v>
      </c>
      <c r="C742" s="30" t="s">
        <v>45</v>
      </c>
      <c r="D742" s="28" t="s">
        <v>20</v>
      </c>
      <c r="E742" s="27">
        <v>10</v>
      </c>
      <c r="F742" s="27">
        <v>10</v>
      </c>
      <c r="G742" s="32">
        <f t="shared" si="63"/>
        <v>100</v>
      </c>
      <c r="H742" s="58">
        <f t="shared" si="64"/>
        <v>0</v>
      </c>
    </row>
    <row r="743" spans="1:8" ht="78.75" x14ac:dyDescent="0.25">
      <c r="A743" s="17" t="s">
        <v>392</v>
      </c>
      <c r="B743" s="20" t="s">
        <v>391</v>
      </c>
      <c r="C743" s="21" t="s">
        <v>393</v>
      </c>
      <c r="D743" s="17" t="s">
        <v>0</v>
      </c>
      <c r="E743" s="27">
        <f>E744</f>
        <v>16350.4</v>
      </c>
      <c r="F743" s="27">
        <f>F744</f>
        <v>16350.4</v>
      </c>
      <c r="G743" s="23">
        <f t="shared" si="63"/>
        <v>100</v>
      </c>
      <c r="H743" s="53">
        <f t="shared" si="64"/>
        <v>0</v>
      </c>
    </row>
    <row r="744" spans="1:8" ht="63" x14ac:dyDescent="0.25">
      <c r="A744" s="17" t="s">
        <v>17</v>
      </c>
      <c r="B744" s="20" t="s">
        <v>391</v>
      </c>
      <c r="C744" s="21" t="s">
        <v>393</v>
      </c>
      <c r="D744" s="17" t="s">
        <v>18</v>
      </c>
      <c r="E744" s="27">
        <f>E745</f>
        <v>16350.4</v>
      </c>
      <c r="F744" s="27">
        <f>F745</f>
        <v>16350.4</v>
      </c>
      <c r="G744" s="23">
        <f t="shared" si="63"/>
        <v>100</v>
      </c>
      <c r="H744" s="53">
        <f t="shared" si="64"/>
        <v>0</v>
      </c>
    </row>
    <row r="745" spans="1:8" ht="31.5" x14ac:dyDescent="0.25">
      <c r="A745" s="17" t="s">
        <v>19</v>
      </c>
      <c r="B745" s="20" t="s">
        <v>391</v>
      </c>
      <c r="C745" s="21" t="s">
        <v>393</v>
      </c>
      <c r="D745" s="17" t="s">
        <v>20</v>
      </c>
      <c r="E745" s="27">
        <v>16350.4</v>
      </c>
      <c r="F745" s="27">
        <v>16350.4</v>
      </c>
      <c r="G745" s="23">
        <f t="shared" si="63"/>
        <v>100</v>
      </c>
      <c r="H745" s="53">
        <f t="shared" si="64"/>
        <v>0</v>
      </c>
    </row>
    <row r="746" spans="1:8" ht="78.75" x14ac:dyDescent="0.25">
      <c r="A746" s="17" t="s">
        <v>394</v>
      </c>
      <c r="B746" s="20" t="s">
        <v>391</v>
      </c>
      <c r="C746" s="21" t="s">
        <v>395</v>
      </c>
      <c r="D746" s="17" t="s">
        <v>0</v>
      </c>
      <c r="E746" s="27">
        <f>E747</f>
        <v>510.4</v>
      </c>
      <c r="F746" s="27">
        <f>F747</f>
        <v>505.76835999999997</v>
      </c>
      <c r="G746" s="23">
        <f t="shared" si="63"/>
        <v>99.092547021943574</v>
      </c>
      <c r="H746" s="53">
        <f t="shared" si="64"/>
        <v>-4.6316400000000044</v>
      </c>
    </row>
    <row r="747" spans="1:8" ht="63" x14ac:dyDescent="0.25">
      <c r="A747" s="17" t="s">
        <v>17</v>
      </c>
      <c r="B747" s="20" t="s">
        <v>391</v>
      </c>
      <c r="C747" s="21" t="s">
        <v>395</v>
      </c>
      <c r="D747" s="17" t="s">
        <v>18</v>
      </c>
      <c r="E747" s="27">
        <f>E748</f>
        <v>510.4</v>
      </c>
      <c r="F747" s="27">
        <f>F748</f>
        <v>505.76835999999997</v>
      </c>
      <c r="G747" s="23">
        <f t="shared" si="63"/>
        <v>99.092547021943574</v>
      </c>
      <c r="H747" s="53">
        <f t="shared" si="64"/>
        <v>-4.6316400000000044</v>
      </c>
    </row>
    <row r="748" spans="1:8" ht="31.5" x14ac:dyDescent="0.25">
      <c r="A748" s="17" t="s">
        <v>19</v>
      </c>
      <c r="B748" s="20" t="s">
        <v>391</v>
      </c>
      <c r="C748" s="21" t="s">
        <v>395</v>
      </c>
      <c r="D748" s="17" t="s">
        <v>20</v>
      </c>
      <c r="E748" s="27">
        <v>510.4</v>
      </c>
      <c r="F748" s="27">
        <v>505.76835999999997</v>
      </c>
      <c r="G748" s="23">
        <f t="shared" si="63"/>
        <v>99.092547021943574</v>
      </c>
      <c r="H748" s="53">
        <f t="shared" si="64"/>
        <v>-4.6316400000000044</v>
      </c>
    </row>
    <row r="749" spans="1:8" ht="47.25" x14ac:dyDescent="0.25">
      <c r="A749" s="17" t="s">
        <v>396</v>
      </c>
      <c r="B749" s="20" t="s">
        <v>397</v>
      </c>
      <c r="C749" s="21" t="s">
        <v>12</v>
      </c>
      <c r="D749" s="17" t="s">
        <v>0</v>
      </c>
      <c r="E749" s="27">
        <f>E750+E753+E756</f>
        <v>40641.199999999997</v>
      </c>
      <c r="F749" s="27">
        <f>F750+F753+F756</f>
        <v>40641.111980000001</v>
      </c>
      <c r="G749" s="23">
        <f t="shared" si="63"/>
        <v>99.99978342174937</v>
      </c>
      <c r="H749" s="53">
        <f t="shared" si="64"/>
        <v>-8.8019999995594844E-2</v>
      </c>
    </row>
    <row r="750" spans="1:8" ht="126" x14ac:dyDescent="0.25">
      <c r="A750" s="17" t="s">
        <v>398</v>
      </c>
      <c r="B750" s="20" t="s">
        <v>397</v>
      </c>
      <c r="C750" s="21" t="s">
        <v>399</v>
      </c>
      <c r="D750" s="17" t="s">
        <v>0</v>
      </c>
      <c r="E750" s="27">
        <f>E751</f>
        <v>13696.3</v>
      </c>
      <c r="F750" s="27">
        <f>F751</f>
        <v>13696.262699999999</v>
      </c>
      <c r="G750" s="23">
        <f t="shared" si="63"/>
        <v>99.999727663675586</v>
      </c>
      <c r="H750" s="53">
        <f t="shared" si="64"/>
        <v>-3.7299999999959255E-2</v>
      </c>
    </row>
    <row r="751" spans="1:8" ht="63" x14ac:dyDescent="0.25">
      <c r="A751" s="17" t="s">
        <v>17</v>
      </c>
      <c r="B751" s="20" t="s">
        <v>397</v>
      </c>
      <c r="C751" s="21" t="s">
        <v>399</v>
      </c>
      <c r="D751" s="17" t="s">
        <v>18</v>
      </c>
      <c r="E751" s="27">
        <f>E752</f>
        <v>13696.3</v>
      </c>
      <c r="F751" s="27">
        <f>F752</f>
        <v>13696.262699999999</v>
      </c>
      <c r="G751" s="23">
        <f t="shared" si="63"/>
        <v>99.999727663675586</v>
      </c>
      <c r="H751" s="53">
        <f t="shared" si="64"/>
        <v>-3.7299999999959255E-2</v>
      </c>
    </row>
    <row r="752" spans="1:8" ht="31.5" x14ac:dyDescent="0.25">
      <c r="A752" s="17" t="s">
        <v>19</v>
      </c>
      <c r="B752" s="20" t="s">
        <v>397</v>
      </c>
      <c r="C752" s="21" t="s">
        <v>399</v>
      </c>
      <c r="D752" s="17" t="s">
        <v>20</v>
      </c>
      <c r="E752" s="27">
        <v>13696.3</v>
      </c>
      <c r="F752" s="27">
        <v>13696.262699999999</v>
      </c>
      <c r="G752" s="23">
        <f t="shared" si="63"/>
        <v>99.999727663675586</v>
      </c>
      <c r="H752" s="53">
        <f t="shared" si="64"/>
        <v>-3.7299999999959255E-2</v>
      </c>
    </row>
    <row r="753" spans="1:8" ht="47.25" x14ac:dyDescent="0.25">
      <c r="A753" s="17" t="s">
        <v>400</v>
      </c>
      <c r="B753" s="20" t="s">
        <v>397</v>
      </c>
      <c r="C753" s="21" t="s">
        <v>401</v>
      </c>
      <c r="D753" s="17" t="s">
        <v>0</v>
      </c>
      <c r="E753" s="27">
        <f>E754</f>
        <v>269.5</v>
      </c>
      <c r="F753" s="27">
        <f>F754</f>
        <v>269.44927999999999</v>
      </c>
      <c r="G753" s="23">
        <f t="shared" si="63"/>
        <v>99.981179962894245</v>
      </c>
      <c r="H753" s="53">
        <f t="shared" si="64"/>
        <v>-5.0720000000012533E-2</v>
      </c>
    </row>
    <row r="754" spans="1:8" ht="63" x14ac:dyDescent="0.25">
      <c r="A754" s="17" t="s">
        <v>17</v>
      </c>
      <c r="B754" s="20" t="s">
        <v>397</v>
      </c>
      <c r="C754" s="21" t="s">
        <v>401</v>
      </c>
      <c r="D754" s="17" t="s">
        <v>18</v>
      </c>
      <c r="E754" s="27">
        <f>E755</f>
        <v>269.5</v>
      </c>
      <c r="F754" s="27">
        <f>F755</f>
        <v>269.44927999999999</v>
      </c>
      <c r="G754" s="23">
        <f t="shared" si="63"/>
        <v>99.981179962894245</v>
      </c>
      <c r="H754" s="53">
        <f t="shared" si="64"/>
        <v>-5.0720000000012533E-2</v>
      </c>
    </row>
    <row r="755" spans="1:8" ht="31.5" x14ac:dyDescent="0.25">
      <c r="A755" s="17" t="s">
        <v>19</v>
      </c>
      <c r="B755" s="20" t="s">
        <v>397</v>
      </c>
      <c r="C755" s="21" t="s">
        <v>401</v>
      </c>
      <c r="D755" s="17" t="s">
        <v>20</v>
      </c>
      <c r="E755" s="27">
        <v>269.5</v>
      </c>
      <c r="F755" s="27">
        <v>269.44927999999999</v>
      </c>
      <c r="G755" s="23">
        <f t="shared" si="63"/>
        <v>99.981179962894245</v>
      </c>
      <c r="H755" s="53">
        <f t="shared" si="64"/>
        <v>-5.0720000000012533E-2</v>
      </c>
    </row>
    <row r="756" spans="1:8" ht="94.5" x14ac:dyDescent="0.25">
      <c r="A756" s="28" t="s">
        <v>644</v>
      </c>
      <c r="B756" s="20" t="s">
        <v>397</v>
      </c>
      <c r="C756" s="30" t="s">
        <v>645</v>
      </c>
      <c r="D756" s="17" t="s">
        <v>0</v>
      </c>
      <c r="E756" s="27">
        <f>E757</f>
        <v>26675.4</v>
      </c>
      <c r="F756" s="27">
        <f>F757</f>
        <v>26675.4</v>
      </c>
      <c r="G756" s="23">
        <f t="shared" si="63"/>
        <v>100</v>
      </c>
      <c r="H756" s="53">
        <f t="shared" si="64"/>
        <v>0</v>
      </c>
    </row>
    <row r="757" spans="1:8" ht="63" x14ac:dyDescent="0.25">
      <c r="A757" s="17" t="s">
        <v>17</v>
      </c>
      <c r="B757" s="20" t="s">
        <v>397</v>
      </c>
      <c r="C757" s="30" t="s">
        <v>645</v>
      </c>
      <c r="D757" s="17" t="s">
        <v>18</v>
      </c>
      <c r="E757" s="27">
        <f>E758</f>
        <v>26675.4</v>
      </c>
      <c r="F757" s="27">
        <f>F758</f>
        <v>26675.4</v>
      </c>
      <c r="G757" s="23">
        <f t="shared" si="63"/>
        <v>100</v>
      </c>
      <c r="H757" s="53">
        <f t="shared" si="64"/>
        <v>0</v>
      </c>
    </row>
    <row r="758" spans="1:8" ht="31.5" x14ac:dyDescent="0.25">
      <c r="A758" s="17" t="s">
        <v>19</v>
      </c>
      <c r="B758" s="20" t="s">
        <v>397</v>
      </c>
      <c r="C758" s="30" t="s">
        <v>645</v>
      </c>
      <c r="D758" s="17" t="s">
        <v>20</v>
      </c>
      <c r="E758" s="27">
        <v>26675.4</v>
      </c>
      <c r="F758" s="27">
        <v>26675.4</v>
      </c>
      <c r="G758" s="23">
        <f t="shared" ref="G758:G815" si="73">F758/E758*100</f>
        <v>100</v>
      </c>
      <c r="H758" s="53">
        <f t="shared" ref="H758:H815" si="74">F758-E758</f>
        <v>0</v>
      </c>
    </row>
    <row r="759" spans="1:8" ht="94.5" x14ac:dyDescent="0.25">
      <c r="A759" s="14" t="s">
        <v>402</v>
      </c>
      <c r="B759" s="15" t="s">
        <v>403</v>
      </c>
      <c r="C759" s="16" t="s">
        <v>12</v>
      </c>
      <c r="D759" s="17" t="s">
        <v>0</v>
      </c>
      <c r="E759" s="18">
        <f>E760</f>
        <v>360</v>
      </c>
      <c r="F759" s="18">
        <f>F760</f>
        <v>357</v>
      </c>
      <c r="G759" s="19">
        <f t="shared" si="73"/>
        <v>99.166666666666671</v>
      </c>
      <c r="H759" s="54">
        <f t="shared" si="74"/>
        <v>-3</v>
      </c>
    </row>
    <row r="760" spans="1:8" ht="63" x14ac:dyDescent="0.25">
      <c r="A760" s="14" t="s">
        <v>404</v>
      </c>
      <c r="B760" s="15" t="s">
        <v>405</v>
      </c>
      <c r="C760" s="16" t="s">
        <v>12</v>
      </c>
      <c r="D760" s="17" t="s">
        <v>0</v>
      </c>
      <c r="E760" s="18">
        <f>E761+E765</f>
        <v>360</v>
      </c>
      <c r="F760" s="18">
        <f>F761+F765</f>
        <v>357</v>
      </c>
      <c r="G760" s="19">
        <f t="shared" si="73"/>
        <v>99.166666666666671</v>
      </c>
      <c r="H760" s="54">
        <f t="shared" si="74"/>
        <v>-3</v>
      </c>
    </row>
    <row r="761" spans="1:8" ht="63" x14ac:dyDescent="0.25">
      <c r="A761" s="17" t="s">
        <v>406</v>
      </c>
      <c r="B761" s="20" t="s">
        <v>407</v>
      </c>
      <c r="C761" s="21" t="s">
        <v>12</v>
      </c>
      <c r="D761" s="17" t="s">
        <v>0</v>
      </c>
      <c r="E761" s="27">
        <f t="shared" ref="E761:F763" si="75">E762</f>
        <v>317.5</v>
      </c>
      <c r="F761" s="27">
        <f t="shared" si="75"/>
        <v>314.5</v>
      </c>
      <c r="G761" s="23">
        <f t="shared" si="73"/>
        <v>99.055118110236222</v>
      </c>
      <c r="H761" s="53">
        <f t="shared" si="74"/>
        <v>-3</v>
      </c>
    </row>
    <row r="762" spans="1:8" ht="47.25" x14ac:dyDescent="0.25">
      <c r="A762" s="17" t="s">
        <v>408</v>
      </c>
      <c r="B762" s="20" t="s">
        <v>407</v>
      </c>
      <c r="C762" s="21" t="s">
        <v>409</v>
      </c>
      <c r="D762" s="17" t="s">
        <v>0</v>
      </c>
      <c r="E762" s="27">
        <f t="shared" si="75"/>
        <v>317.5</v>
      </c>
      <c r="F762" s="27">
        <f t="shared" si="75"/>
        <v>314.5</v>
      </c>
      <c r="G762" s="23">
        <f t="shared" si="73"/>
        <v>99.055118110236222</v>
      </c>
      <c r="H762" s="53">
        <f t="shared" si="74"/>
        <v>-3</v>
      </c>
    </row>
    <row r="763" spans="1:8" ht="47.25" x14ac:dyDescent="0.25">
      <c r="A763" s="17" t="s">
        <v>28</v>
      </c>
      <c r="B763" s="20" t="s">
        <v>407</v>
      </c>
      <c r="C763" s="21" t="s">
        <v>409</v>
      </c>
      <c r="D763" s="17" t="s">
        <v>29</v>
      </c>
      <c r="E763" s="27">
        <f t="shared" si="75"/>
        <v>317.5</v>
      </c>
      <c r="F763" s="27">
        <f t="shared" si="75"/>
        <v>314.5</v>
      </c>
      <c r="G763" s="23">
        <f t="shared" si="73"/>
        <v>99.055118110236222</v>
      </c>
      <c r="H763" s="53">
        <f t="shared" si="74"/>
        <v>-3</v>
      </c>
    </row>
    <row r="764" spans="1:8" ht="63" x14ac:dyDescent="0.25">
      <c r="A764" s="17" t="s">
        <v>30</v>
      </c>
      <c r="B764" s="20" t="s">
        <v>407</v>
      </c>
      <c r="C764" s="21" t="s">
        <v>409</v>
      </c>
      <c r="D764" s="17" t="s">
        <v>31</v>
      </c>
      <c r="E764" s="27">
        <v>317.5</v>
      </c>
      <c r="F764" s="27">
        <v>314.5</v>
      </c>
      <c r="G764" s="23">
        <f t="shared" si="73"/>
        <v>99.055118110236222</v>
      </c>
      <c r="H764" s="53">
        <f t="shared" si="74"/>
        <v>-3</v>
      </c>
    </row>
    <row r="765" spans="1:8" ht="78.75" x14ac:dyDescent="0.25">
      <c r="A765" s="17" t="s">
        <v>410</v>
      </c>
      <c r="B765" s="20" t="s">
        <v>411</v>
      </c>
      <c r="C765" s="21" t="s">
        <v>12</v>
      </c>
      <c r="D765" s="17" t="s">
        <v>0</v>
      </c>
      <c r="E765" s="27">
        <f t="shared" ref="E765:F767" si="76">E766</f>
        <v>42.5</v>
      </c>
      <c r="F765" s="27">
        <f t="shared" si="76"/>
        <v>42.5</v>
      </c>
      <c r="G765" s="23">
        <f t="shared" si="73"/>
        <v>100</v>
      </c>
      <c r="H765" s="53">
        <f t="shared" si="74"/>
        <v>0</v>
      </c>
    </row>
    <row r="766" spans="1:8" ht="47.25" x14ac:dyDescent="0.25">
      <c r="A766" s="17" t="s">
        <v>408</v>
      </c>
      <c r="B766" s="20" t="s">
        <v>411</v>
      </c>
      <c r="C766" s="21" t="s">
        <v>409</v>
      </c>
      <c r="D766" s="17" t="s">
        <v>0</v>
      </c>
      <c r="E766" s="27">
        <f t="shared" si="76"/>
        <v>42.5</v>
      </c>
      <c r="F766" s="27">
        <f t="shared" si="76"/>
        <v>42.5</v>
      </c>
      <c r="G766" s="23">
        <f t="shared" si="73"/>
        <v>100</v>
      </c>
      <c r="H766" s="53">
        <f t="shared" si="74"/>
        <v>0</v>
      </c>
    </row>
    <row r="767" spans="1:8" ht="47.25" x14ac:dyDescent="0.25">
      <c r="A767" s="17" t="s">
        <v>28</v>
      </c>
      <c r="B767" s="20" t="s">
        <v>411</v>
      </c>
      <c r="C767" s="21" t="s">
        <v>409</v>
      </c>
      <c r="D767" s="17" t="s">
        <v>29</v>
      </c>
      <c r="E767" s="27">
        <f t="shared" si="76"/>
        <v>42.5</v>
      </c>
      <c r="F767" s="27">
        <f t="shared" si="76"/>
        <v>42.5</v>
      </c>
      <c r="G767" s="23">
        <f t="shared" si="73"/>
        <v>100</v>
      </c>
      <c r="H767" s="53">
        <f t="shared" si="74"/>
        <v>0</v>
      </c>
    </row>
    <row r="768" spans="1:8" ht="63" x14ac:dyDescent="0.25">
      <c r="A768" s="17" t="s">
        <v>30</v>
      </c>
      <c r="B768" s="20" t="s">
        <v>411</v>
      </c>
      <c r="C768" s="21" t="s">
        <v>409</v>
      </c>
      <c r="D768" s="17" t="s">
        <v>31</v>
      </c>
      <c r="E768" s="27">
        <v>42.5</v>
      </c>
      <c r="F768" s="27">
        <v>42.5</v>
      </c>
      <c r="G768" s="23">
        <f t="shared" si="73"/>
        <v>100</v>
      </c>
      <c r="H768" s="53">
        <f t="shared" si="74"/>
        <v>0</v>
      </c>
    </row>
    <row r="769" spans="1:8" ht="94.5" x14ac:dyDescent="0.25">
      <c r="A769" s="14" t="s">
        <v>412</v>
      </c>
      <c r="B769" s="15" t="s">
        <v>413</v>
      </c>
      <c r="C769" s="16" t="s">
        <v>12</v>
      </c>
      <c r="D769" s="17" t="s">
        <v>0</v>
      </c>
      <c r="E769" s="37">
        <f>E770+E801</f>
        <v>16246.299999999997</v>
      </c>
      <c r="F769" s="37">
        <f>F770+F801</f>
        <v>15409.779780000003</v>
      </c>
      <c r="G769" s="23">
        <f t="shared" si="73"/>
        <v>94.851010876322633</v>
      </c>
      <c r="H769" s="53">
        <f t="shared" si="74"/>
        <v>-836.52021999999488</v>
      </c>
    </row>
    <row r="770" spans="1:8" ht="31.5" x14ac:dyDescent="0.25">
      <c r="A770" s="14" t="s">
        <v>414</v>
      </c>
      <c r="B770" s="15" t="s">
        <v>415</v>
      </c>
      <c r="C770" s="16" t="s">
        <v>12</v>
      </c>
      <c r="D770" s="17" t="s">
        <v>0</v>
      </c>
      <c r="E770" s="37">
        <f>E771+E785+E793+E797</f>
        <v>16232.999999999998</v>
      </c>
      <c r="F770" s="37">
        <f>F771+F785+F793+F797</f>
        <v>15396.561780000002</v>
      </c>
      <c r="G770" s="19">
        <f t="shared" si="73"/>
        <v>94.847297357235277</v>
      </c>
      <c r="H770" s="54">
        <f t="shared" si="74"/>
        <v>-836.43821999999636</v>
      </c>
    </row>
    <row r="771" spans="1:8" ht="78.75" x14ac:dyDescent="0.25">
      <c r="A771" s="17" t="s">
        <v>416</v>
      </c>
      <c r="B771" s="20" t="s">
        <v>417</v>
      </c>
      <c r="C771" s="21" t="s">
        <v>12</v>
      </c>
      <c r="D771" s="17" t="s">
        <v>0</v>
      </c>
      <c r="E771" s="27">
        <f>E772+E775+E782</f>
        <v>12562.3</v>
      </c>
      <c r="F771" s="27">
        <f>F772+F775+F782</f>
        <v>11826.050450000001</v>
      </c>
      <c r="G771" s="23">
        <f t="shared" si="73"/>
        <v>94.139213758627022</v>
      </c>
      <c r="H771" s="53">
        <f t="shared" si="74"/>
        <v>-736.24954999999864</v>
      </c>
    </row>
    <row r="772" spans="1:8" ht="78.75" x14ac:dyDescent="0.25">
      <c r="A772" s="17" t="s">
        <v>418</v>
      </c>
      <c r="B772" s="20" t="s">
        <v>417</v>
      </c>
      <c r="C772" s="21" t="s">
        <v>419</v>
      </c>
      <c r="D772" s="17" t="s">
        <v>0</v>
      </c>
      <c r="E772" s="27">
        <f>E773</f>
        <v>48.3</v>
      </c>
      <c r="F772" s="27">
        <f>F773</f>
        <v>39.784999999999997</v>
      </c>
      <c r="G772" s="23">
        <f t="shared" si="73"/>
        <v>82.37060041407868</v>
      </c>
      <c r="H772" s="53">
        <f t="shared" si="74"/>
        <v>-8.5150000000000006</v>
      </c>
    </row>
    <row r="773" spans="1:8" ht="47.25" x14ac:dyDescent="0.25">
      <c r="A773" s="17" t="s">
        <v>28</v>
      </c>
      <c r="B773" s="20" t="s">
        <v>417</v>
      </c>
      <c r="C773" s="21" t="s">
        <v>419</v>
      </c>
      <c r="D773" s="17" t="s">
        <v>29</v>
      </c>
      <c r="E773" s="27">
        <f>E774</f>
        <v>48.3</v>
      </c>
      <c r="F773" s="27">
        <f>F774</f>
        <v>39.784999999999997</v>
      </c>
      <c r="G773" s="23">
        <f t="shared" si="73"/>
        <v>82.37060041407868</v>
      </c>
      <c r="H773" s="53">
        <f t="shared" si="74"/>
        <v>-8.5150000000000006</v>
      </c>
    </row>
    <row r="774" spans="1:8" ht="63" x14ac:dyDescent="0.25">
      <c r="A774" s="17" t="s">
        <v>30</v>
      </c>
      <c r="B774" s="20" t="s">
        <v>417</v>
      </c>
      <c r="C774" s="21" t="s">
        <v>419</v>
      </c>
      <c r="D774" s="17" t="s">
        <v>31</v>
      </c>
      <c r="E774" s="27">
        <v>48.3</v>
      </c>
      <c r="F774" s="27">
        <v>39.784999999999997</v>
      </c>
      <c r="G774" s="23">
        <f t="shared" si="73"/>
        <v>82.37060041407868</v>
      </c>
      <c r="H774" s="53">
        <f t="shared" si="74"/>
        <v>-8.5150000000000006</v>
      </c>
    </row>
    <row r="775" spans="1:8" ht="47.25" x14ac:dyDescent="0.25">
      <c r="A775" s="17" t="s">
        <v>420</v>
      </c>
      <c r="B775" s="20" t="s">
        <v>417</v>
      </c>
      <c r="C775" s="21" t="s">
        <v>45</v>
      </c>
      <c r="D775" s="17" t="s">
        <v>0</v>
      </c>
      <c r="E775" s="27">
        <f>E776+E778+E780</f>
        <v>9980.5</v>
      </c>
      <c r="F775" s="27">
        <f>F776+F778+F780</f>
        <v>9252.7654500000008</v>
      </c>
      <c r="G775" s="23">
        <f t="shared" si="73"/>
        <v>92.708435950102711</v>
      </c>
      <c r="H775" s="53">
        <f t="shared" si="74"/>
        <v>-727.73454999999922</v>
      </c>
    </row>
    <row r="776" spans="1:8" ht="126" x14ac:dyDescent="0.25">
      <c r="A776" s="17" t="s">
        <v>24</v>
      </c>
      <c r="B776" s="20" t="s">
        <v>417</v>
      </c>
      <c r="C776" s="21" t="s">
        <v>45</v>
      </c>
      <c r="D776" s="17" t="s">
        <v>25</v>
      </c>
      <c r="E776" s="27">
        <f>E777</f>
        <v>324</v>
      </c>
      <c r="F776" s="27">
        <f>F777</f>
        <v>212.32300000000001</v>
      </c>
      <c r="G776" s="23">
        <f t="shared" si="73"/>
        <v>65.531790123456787</v>
      </c>
      <c r="H776" s="53">
        <f t="shared" si="74"/>
        <v>-111.67699999999999</v>
      </c>
    </row>
    <row r="777" spans="1:8" ht="47.25" x14ac:dyDescent="0.25">
      <c r="A777" s="17" t="s">
        <v>257</v>
      </c>
      <c r="B777" s="20" t="s">
        <v>417</v>
      </c>
      <c r="C777" s="21" t="s">
        <v>45</v>
      </c>
      <c r="D777" s="17" t="s">
        <v>258</v>
      </c>
      <c r="E777" s="27">
        <v>324</v>
      </c>
      <c r="F777" s="27">
        <v>212.32300000000001</v>
      </c>
      <c r="G777" s="23">
        <f t="shared" si="73"/>
        <v>65.531790123456787</v>
      </c>
      <c r="H777" s="53">
        <f t="shared" si="74"/>
        <v>-111.67699999999999</v>
      </c>
    </row>
    <row r="778" spans="1:8" ht="47.25" x14ac:dyDescent="0.25">
      <c r="A778" s="28" t="s">
        <v>28</v>
      </c>
      <c r="B778" s="29" t="s">
        <v>417</v>
      </c>
      <c r="C778" s="30" t="s">
        <v>45</v>
      </c>
      <c r="D778" s="28" t="s">
        <v>29</v>
      </c>
      <c r="E778" s="27">
        <f>E779</f>
        <v>9616.5</v>
      </c>
      <c r="F778" s="27">
        <f>F779</f>
        <v>9000.4424500000005</v>
      </c>
      <c r="G778" s="32">
        <f t="shared" si="73"/>
        <v>93.593744605625744</v>
      </c>
      <c r="H778" s="58">
        <f t="shared" si="74"/>
        <v>-616.05754999999954</v>
      </c>
    </row>
    <row r="779" spans="1:8" ht="63" x14ac:dyDescent="0.25">
      <c r="A779" s="28" t="s">
        <v>30</v>
      </c>
      <c r="B779" s="29" t="s">
        <v>417</v>
      </c>
      <c r="C779" s="30" t="s">
        <v>45</v>
      </c>
      <c r="D779" s="28" t="s">
        <v>31</v>
      </c>
      <c r="E779" s="27">
        <v>9616.5</v>
      </c>
      <c r="F779" s="27">
        <v>9000.4424500000005</v>
      </c>
      <c r="G779" s="32">
        <f t="shared" si="73"/>
        <v>93.593744605625744</v>
      </c>
      <c r="H779" s="58">
        <f t="shared" si="74"/>
        <v>-616.05754999999954</v>
      </c>
    </row>
    <row r="780" spans="1:8" ht="63" x14ac:dyDescent="0.25">
      <c r="A780" s="28" t="s">
        <v>17</v>
      </c>
      <c r="B780" s="29" t="s">
        <v>417</v>
      </c>
      <c r="C780" s="30" t="s">
        <v>45</v>
      </c>
      <c r="D780" s="28" t="s">
        <v>18</v>
      </c>
      <c r="E780" s="27">
        <f>E781</f>
        <v>40</v>
      </c>
      <c r="F780" s="27">
        <f>F781</f>
        <v>40</v>
      </c>
      <c r="G780" s="32">
        <f t="shared" si="73"/>
        <v>100</v>
      </c>
      <c r="H780" s="58">
        <f t="shared" si="74"/>
        <v>0</v>
      </c>
    </row>
    <row r="781" spans="1:8" ht="35.25" customHeight="1" x14ac:dyDescent="0.25">
      <c r="A781" s="28" t="s">
        <v>19</v>
      </c>
      <c r="B781" s="29" t="s">
        <v>417</v>
      </c>
      <c r="C781" s="30" t="s">
        <v>45</v>
      </c>
      <c r="D781" s="28" t="s">
        <v>20</v>
      </c>
      <c r="E781" s="27">
        <v>40</v>
      </c>
      <c r="F781" s="27">
        <v>40</v>
      </c>
      <c r="G781" s="32">
        <f t="shared" si="73"/>
        <v>100</v>
      </c>
      <c r="H781" s="58">
        <f t="shared" si="74"/>
        <v>0</v>
      </c>
    </row>
    <row r="782" spans="1:8" ht="64.5" customHeight="1" x14ac:dyDescent="0.25">
      <c r="A782" s="48" t="s">
        <v>646</v>
      </c>
      <c r="B782" s="49">
        <v>18101</v>
      </c>
      <c r="C782" s="50">
        <v>87020</v>
      </c>
      <c r="D782" s="51" t="s">
        <v>0</v>
      </c>
      <c r="E782" s="45">
        <f t="shared" ref="E782:F783" si="77">E783</f>
        <v>2533.5</v>
      </c>
      <c r="F782" s="45">
        <f t="shared" si="77"/>
        <v>2533.5</v>
      </c>
      <c r="G782" s="32">
        <v>0</v>
      </c>
      <c r="H782" s="58">
        <f t="shared" si="74"/>
        <v>0</v>
      </c>
    </row>
    <row r="783" spans="1:8" ht="65.25" customHeight="1" x14ac:dyDescent="0.25">
      <c r="A783" s="48" t="s">
        <v>17</v>
      </c>
      <c r="B783" s="49">
        <v>18101</v>
      </c>
      <c r="C783" s="50">
        <v>87020</v>
      </c>
      <c r="D783" s="48" t="s">
        <v>18</v>
      </c>
      <c r="E783" s="45">
        <f t="shared" si="77"/>
        <v>2533.5</v>
      </c>
      <c r="F783" s="45">
        <f t="shared" si="77"/>
        <v>2533.5</v>
      </c>
      <c r="G783" s="32">
        <v>0</v>
      </c>
      <c r="H783" s="58">
        <f t="shared" si="74"/>
        <v>0</v>
      </c>
    </row>
    <row r="784" spans="1:8" ht="37.5" customHeight="1" x14ac:dyDescent="0.25">
      <c r="A784" s="48" t="s">
        <v>19</v>
      </c>
      <c r="B784" s="49">
        <v>18101</v>
      </c>
      <c r="C784" s="50">
        <v>87020</v>
      </c>
      <c r="D784" s="48" t="s">
        <v>20</v>
      </c>
      <c r="E784" s="45">
        <v>2533.5</v>
      </c>
      <c r="F784" s="45">
        <v>2533.5</v>
      </c>
      <c r="G784" s="32">
        <v>0</v>
      </c>
      <c r="H784" s="58">
        <f t="shared" si="74"/>
        <v>0</v>
      </c>
    </row>
    <row r="785" spans="1:8" ht="47.25" x14ac:dyDescent="0.25">
      <c r="A785" s="17" t="s">
        <v>421</v>
      </c>
      <c r="B785" s="20" t="s">
        <v>422</v>
      </c>
      <c r="C785" s="21" t="s">
        <v>12</v>
      </c>
      <c r="D785" s="17" t="s">
        <v>0</v>
      </c>
      <c r="E785" s="27">
        <f>E786</f>
        <v>3168.8</v>
      </c>
      <c r="F785" s="27">
        <f>F786</f>
        <v>3068.7519400000001</v>
      </c>
      <c r="G785" s="23">
        <f t="shared" si="73"/>
        <v>96.842714592274675</v>
      </c>
      <c r="H785" s="53">
        <f t="shared" si="74"/>
        <v>-100.04806000000008</v>
      </c>
    </row>
    <row r="786" spans="1:8" ht="47.25" x14ac:dyDescent="0.25">
      <c r="A786" s="17" t="s">
        <v>420</v>
      </c>
      <c r="B786" s="20" t="s">
        <v>422</v>
      </c>
      <c r="C786" s="21" t="s">
        <v>45</v>
      </c>
      <c r="D786" s="17" t="s">
        <v>0</v>
      </c>
      <c r="E786" s="27">
        <f>E787+E789+E791</f>
        <v>3168.8</v>
      </c>
      <c r="F786" s="27">
        <f>F787+F789+F791</f>
        <v>3068.7519400000001</v>
      </c>
      <c r="G786" s="23">
        <f t="shared" si="73"/>
        <v>96.842714592274675</v>
      </c>
      <c r="H786" s="53">
        <f t="shared" si="74"/>
        <v>-100.04806000000008</v>
      </c>
    </row>
    <row r="787" spans="1:8" ht="126" x14ac:dyDescent="0.25">
      <c r="A787" s="28" t="s">
        <v>24</v>
      </c>
      <c r="B787" s="29" t="s">
        <v>422</v>
      </c>
      <c r="C787" s="30" t="s">
        <v>45</v>
      </c>
      <c r="D787" s="28" t="s">
        <v>25</v>
      </c>
      <c r="E787" s="27">
        <f>E788</f>
        <v>100</v>
      </c>
      <c r="F787" s="27">
        <f>F788</f>
        <v>0</v>
      </c>
      <c r="G787" s="32">
        <f t="shared" si="73"/>
        <v>0</v>
      </c>
      <c r="H787" s="58">
        <f t="shared" si="74"/>
        <v>-100</v>
      </c>
    </row>
    <row r="788" spans="1:8" ht="47.25" x14ac:dyDescent="0.25">
      <c r="A788" s="28" t="s">
        <v>257</v>
      </c>
      <c r="B788" s="29" t="s">
        <v>422</v>
      </c>
      <c r="C788" s="30" t="s">
        <v>45</v>
      </c>
      <c r="D788" s="28" t="s">
        <v>258</v>
      </c>
      <c r="E788" s="27">
        <v>100</v>
      </c>
      <c r="F788" s="27">
        <v>0</v>
      </c>
      <c r="G788" s="32">
        <f t="shared" si="73"/>
        <v>0</v>
      </c>
      <c r="H788" s="58">
        <f t="shared" si="74"/>
        <v>-100</v>
      </c>
    </row>
    <row r="789" spans="1:8" ht="52.5" customHeight="1" x14ac:dyDescent="0.25">
      <c r="A789" s="17" t="s">
        <v>28</v>
      </c>
      <c r="B789" s="20" t="s">
        <v>422</v>
      </c>
      <c r="C789" s="21" t="s">
        <v>45</v>
      </c>
      <c r="D789" s="17" t="s">
        <v>29</v>
      </c>
      <c r="E789" s="27">
        <f>E790</f>
        <v>260</v>
      </c>
      <c r="F789" s="27">
        <f>F790</f>
        <v>260</v>
      </c>
      <c r="G789" s="23">
        <f t="shared" si="73"/>
        <v>100</v>
      </c>
      <c r="H789" s="53">
        <f t="shared" si="74"/>
        <v>0</v>
      </c>
    </row>
    <row r="790" spans="1:8" ht="63" x14ac:dyDescent="0.25">
      <c r="A790" s="17" t="s">
        <v>30</v>
      </c>
      <c r="B790" s="20" t="s">
        <v>422</v>
      </c>
      <c r="C790" s="21" t="s">
        <v>45</v>
      </c>
      <c r="D790" s="17" t="s">
        <v>31</v>
      </c>
      <c r="E790" s="27">
        <v>260</v>
      </c>
      <c r="F790" s="27">
        <v>260</v>
      </c>
      <c r="G790" s="23">
        <f t="shared" si="73"/>
        <v>100</v>
      </c>
      <c r="H790" s="53">
        <f t="shared" si="74"/>
        <v>0</v>
      </c>
    </row>
    <row r="791" spans="1:8" ht="25.5" customHeight="1" x14ac:dyDescent="0.25">
      <c r="A791" s="17" t="s">
        <v>32</v>
      </c>
      <c r="B791" s="20" t="s">
        <v>422</v>
      </c>
      <c r="C791" s="21" t="s">
        <v>45</v>
      </c>
      <c r="D791" s="17" t="s">
        <v>33</v>
      </c>
      <c r="E791" s="27">
        <f>E792</f>
        <v>2808.8</v>
      </c>
      <c r="F791" s="27">
        <f>F792</f>
        <v>2808.7519400000001</v>
      </c>
      <c r="G791" s="23">
        <f t="shared" si="73"/>
        <v>99.998288949017365</v>
      </c>
      <c r="H791" s="53">
        <f t="shared" si="74"/>
        <v>-4.8060000000077707E-2</v>
      </c>
    </row>
    <row r="792" spans="1:8" ht="94.5" x14ac:dyDescent="0.25">
      <c r="A792" s="17" t="s">
        <v>79</v>
      </c>
      <c r="B792" s="20" t="s">
        <v>422</v>
      </c>
      <c r="C792" s="21" t="s">
        <v>45</v>
      </c>
      <c r="D792" s="17" t="s">
        <v>80</v>
      </c>
      <c r="E792" s="27">
        <v>2808.8</v>
      </c>
      <c r="F792" s="27">
        <v>2808.7519400000001</v>
      </c>
      <c r="G792" s="23">
        <f t="shared" si="73"/>
        <v>99.998288949017365</v>
      </c>
      <c r="H792" s="53">
        <f t="shared" si="74"/>
        <v>-4.8060000000077707E-2</v>
      </c>
    </row>
    <row r="793" spans="1:8" ht="47.25" x14ac:dyDescent="0.25">
      <c r="A793" s="17" t="s">
        <v>423</v>
      </c>
      <c r="B793" s="20" t="s">
        <v>424</v>
      </c>
      <c r="C793" s="21" t="s">
        <v>12</v>
      </c>
      <c r="D793" s="17" t="s">
        <v>0</v>
      </c>
      <c r="E793" s="27">
        <f t="shared" ref="E793:F795" si="78">E794</f>
        <v>377.1</v>
      </c>
      <c r="F793" s="27">
        <f t="shared" si="78"/>
        <v>377.0025</v>
      </c>
      <c r="G793" s="23">
        <f t="shared" si="73"/>
        <v>99.974144789180585</v>
      </c>
      <c r="H793" s="53">
        <f t="shared" si="74"/>
        <v>-9.7500000000025011E-2</v>
      </c>
    </row>
    <row r="794" spans="1:8" ht="47.25" x14ac:dyDescent="0.25">
      <c r="A794" s="17" t="s">
        <v>420</v>
      </c>
      <c r="B794" s="20" t="s">
        <v>424</v>
      </c>
      <c r="C794" s="21" t="s">
        <v>45</v>
      </c>
      <c r="D794" s="17" t="s">
        <v>0</v>
      </c>
      <c r="E794" s="27">
        <f t="shared" si="78"/>
        <v>377.1</v>
      </c>
      <c r="F794" s="27">
        <f t="shared" si="78"/>
        <v>377.0025</v>
      </c>
      <c r="G794" s="23">
        <f t="shared" si="73"/>
        <v>99.974144789180585</v>
      </c>
      <c r="H794" s="53">
        <f t="shared" si="74"/>
        <v>-9.7500000000025011E-2</v>
      </c>
    </row>
    <row r="795" spans="1:8" ht="47.25" x14ac:dyDescent="0.25">
      <c r="A795" s="17" t="s">
        <v>28</v>
      </c>
      <c r="B795" s="20" t="s">
        <v>424</v>
      </c>
      <c r="C795" s="21" t="s">
        <v>45</v>
      </c>
      <c r="D795" s="17" t="s">
        <v>29</v>
      </c>
      <c r="E795" s="27">
        <f t="shared" si="78"/>
        <v>377.1</v>
      </c>
      <c r="F795" s="27">
        <f t="shared" si="78"/>
        <v>377.0025</v>
      </c>
      <c r="G795" s="23">
        <f t="shared" si="73"/>
        <v>99.974144789180585</v>
      </c>
      <c r="H795" s="53">
        <f t="shared" si="74"/>
        <v>-9.7500000000025011E-2</v>
      </c>
    </row>
    <row r="796" spans="1:8" ht="63" x14ac:dyDescent="0.25">
      <c r="A796" s="17" t="s">
        <v>30</v>
      </c>
      <c r="B796" s="20" t="s">
        <v>424</v>
      </c>
      <c r="C796" s="21" t="s">
        <v>45</v>
      </c>
      <c r="D796" s="17" t="s">
        <v>31</v>
      </c>
      <c r="E796" s="27">
        <v>377.1</v>
      </c>
      <c r="F796" s="27">
        <v>377.0025</v>
      </c>
      <c r="G796" s="23">
        <f t="shared" si="73"/>
        <v>99.974144789180585</v>
      </c>
      <c r="H796" s="53">
        <f t="shared" si="74"/>
        <v>-9.7500000000025011E-2</v>
      </c>
    </row>
    <row r="797" spans="1:8" ht="63" x14ac:dyDescent="0.25">
      <c r="A797" s="17" t="s">
        <v>425</v>
      </c>
      <c r="B797" s="20" t="s">
        <v>426</v>
      </c>
      <c r="C797" s="21" t="s">
        <v>12</v>
      </c>
      <c r="D797" s="17" t="s">
        <v>0</v>
      </c>
      <c r="E797" s="27">
        <f t="shared" ref="E797:F799" si="79">E798</f>
        <v>124.8</v>
      </c>
      <c r="F797" s="27">
        <f t="shared" si="79"/>
        <v>124.75689</v>
      </c>
      <c r="G797" s="23">
        <f t="shared" si="73"/>
        <v>99.965456730769233</v>
      </c>
      <c r="H797" s="53">
        <f t="shared" si="74"/>
        <v>-4.3109999999998649E-2</v>
      </c>
    </row>
    <row r="798" spans="1:8" ht="47.25" x14ac:dyDescent="0.25">
      <c r="A798" s="17" t="s">
        <v>420</v>
      </c>
      <c r="B798" s="20" t="s">
        <v>426</v>
      </c>
      <c r="C798" s="21" t="s">
        <v>45</v>
      </c>
      <c r="D798" s="17" t="s">
        <v>0</v>
      </c>
      <c r="E798" s="27">
        <f t="shared" si="79"/>
        <v>124.8</v>
      </c>
      <c r="F798" s="27">
        <f t="shared" si="79"/>
        <v>124.75689</v>
      </c>
      <c r="G798" s="23">
        <f t="shared" si="73"/>
        <v>99.965456730769233</v>
      </c>
      <c r="H798" s="53">
        <f t="shared" si="74"/>
        <v>-4.3109999999998649E-2</v>
      </c>
    </row>
    <row r="799" spans="1:8" ht="47.25" x14ac:dyDescent="0.25">
      <c r="A799" s="17" t="s">
        <v>28</v>
      </c>
      <c r="B799" s="20" t="s">
        <v>426</v>
      </c>
      <c r="C799" s="21" t="s">
        <v>45</v>
      </c>
      <c r="D799" s="17" t="s">
        <v>29</v>
      </c>
      <c r="E799" s="27">
        <f t="shared" si="79"/>
        <v>124.8</v>
      </c>
      <c r="F799" s="27">
        <f t="shared" si="79"/>
        <v>124.75689</v>
      </c>
      <c r="G799" s="23">
        <f t="shared" si="73"/>
        <v>99.965456730769233</v>
      </c>
      <c r="H799" s="53">
        <f t="shared" si="74"/>
        <v>-4.3109999999998649E-2</v>
      </c>
    </row>
    <row r="800" spans="1:8" ht="63" x14ac:dyDescent="0.25">
      <c r="A800" s="17" t="s">
        <v>30</v>
      </c>
      <c r="B800" s="20" t="s">
        <v>426</v>
      </c>
      <c r="C800" s="21" t="s">
        <v>45</v>
      </c>
      <c r="D800" s="17" t="s">
        <v>31</v>
      </c>
      <c r="E800" s="27">
        <v>124.8</v>
      </c>
      <c r="F800" s="27">
        <v>124.75689</v>
      </c>
      <c r="G800" s="23">
        <f t="shared" si="73"/>
        <v>99.965456730769233</v>
      </c>
      <c r="H800" s="53">
        <f t="shared" si="74"/>
        <v>-4.3109999999998649E-2</v>
      </c>
    </row>
    <row r="801" spans="1:8" ht="31.5" x14ac:dyDescent="0.25">
      <c r="A801" s="14" t="s">
        <v>427</v>
      </c>
      <c r="B801" s="15" t="s">
        <v>428</v>
      </c>
      <c r="C801" s="16" t="s">
        <v>12</v>
      </c>
      <c r="D801" s="17" t="s">
        <v>0</v>
      </c>
      <c r="E801" s="18">
        <f>E802</f>
        <v>13.3</v>
      </c>
      <c r="F801" s="18">
        <f>F802</f>
        <v>13.218</v>
      </c>
      <c r="G801" s="38">
        <f t="shared" si="73"/>
        <v>99.383458646616546</v>
      </c>
      <c r="H801" s="59">
        <f t="shared" si="74"/>
        <v>-8.2000000000000739E-2</v>
      </c>
    </row>
    <row r="802" spans="1:8" ht="47.25" x14ac:dyDescent="0.25">
      <c r="A802" s="17" t="s">
        <v>429</v>
      </c>
      <c r="B802" s="20" t="s">
        <v>430</v>
      </c>
      <c r="C802" s="21" t="s">
        <v>12</v>
      </c>
      <c r="D802" s="17" t="s">
        <v>0</v>
      </c>
      <c r="E802" s="27">
        <f t="shared" ref="E802:F804" si="80">E803</f>
        <v>13.3</v>
      </c>
      <c r="F802" s="27">
        <f t="shared" si="80"/>
        <v>13.218</v>
      </c>
      <c r="G802" s="23">
        <f t="shared" si="73"/>
        <v>99.383458646616546</v>
      </c>
      <c r="H802" s="53">
        <f t="shared" si="74"/>
        <v>-8.2000000000000739E-2</v>
      </c>
    </row>
    <row r="803" spans="1:8" ht="47.25" x14ac:dyDescent="0.25">
      <c r="A803" s="17" t="s">
        <v>420</v>
      </c>
      <c r="B803" s="20" t="s">
        <v>430</v>
      </c>
      <c r="C803" s="21" t="s">
        <v>45</v>
      </c>
      <c r="D803" s="17" t="s">
        <v>0</v>
      </c>
      <c r="E803" s="27">
        <f t="shared" si="80"/>
        <v>13.3</v>
      </c>
      <c r="F803" s="27">
        <f t="shared" si="80"/>
        <v>13.218</v>
      </c>
      <c r="G803" s="23">
        <f t="shared" si="73"/>
        <v>99.383458646616546</v>
      </c>
      <c r="H803" s="53">
        <f t="shared" si="74"/>
        <v>-8.2000000000000739E-2</v>
      </c>
    </row>
    <row r="804" spans="1:8" ht="47.25" x14ac:dyDescent="0.25">
      <c r="A804" s="17" t="s">
        <v>28</v>
      </c>
      <c r="B804" s="20" t="s">
        <v>430</v>
      </c>
      <c r="C804" s="21" t="s">
        <v>45</v>
      </c>
      <c r="D804" s="17" t="s">
        <v>29</v>
      </c>
      <c r="E804" s="27">
        <f t="shared" si="80"/>
        <v>13.3</v>
      </c>
      <c r="F804" s="27">
        <f t="shared" si="80"/>
        <v>13.218</v>
      </c>
      <c r="G804" s="23">
        <f t="shared" si="73"/>
        <v>99.383458646616546</v>
      </c>
      <c r="H804" s="53">
        <f t="shared" si="74"/>
        <v>-8.2000000000000739E-2</v>
      </c>
    </row>
    <row r="805" spans="1:8" ht="63" x14ac:dyDescent="0.25">
      <c r="A805" s="17" t="s">
        <v>30</v>
      </c>
      <c r="B805" s="20" t="s">
        <v>430</v>
      </c>
      <c r="C805" s="21" t="s">
        <v>45</v>
      </c>
      <c r="D805" s="17" t="s">
        <v>31</v>
      </c>
      <c r="E805" s="27">
        <v>13.3</v>
      </c>
      <c r="F805" s="27">
        <v>13.218</v>
      </c>
      <c r="G805" s="23">
        <f t="shared" si="73"/>
        <v>99.383458646616546</v>
      </c>
      <c r="H805" s="53">
        <f t="shared" si="74"/>
        <v>-8.2000000000000739E-2</v>
      </c>
    </row>
    <row r="806" spans="1:8" ht="110.25" x14ac:dyDescent="0.25">
      <c r="A806" s="14" t="s">
        <v>431</v>
      </c>
      <c r="B806" s="15" t="s">
        <v>432</v>
      </c>
      <c r="C806" s="16" t="s">
        <v>12</v>
      </c>
      <c r="D806" s="17" t="s">
        <v>0</v>
      </c>
      <c r="E806" s="37">
        <f>E807+E811+E815+E819+E823+E828</f>
        <v>5803.8</v>
      </c>
      <c r="F806" s="37">
        <f>F807+F811+F815+F819+F823+F828</f>
        <v>5556.9206499999991</v>
      </c>
      <c r="G806" s="19">
        <f t="shared" si="73"/>
        <v>95.74624642475618</v>
      </c>
      <c r="H806" s="54">
        <f t="shared" si="74"/>
        <v>-246.87935000000107</v>
      </c>
    </row>
    <row r="807" spans="1:8" ht="78.75" x14ac:dyDescent="0.25">
      <c r="A807" s="17" t="s">
        <v>433</v>
      </c>
      <c r="B807" s="20" t="s">
        <v>434</v>
      </c>
      <c r="C807" s="21" t="s">
        <v>12</v>
      </c>
      <c r="D807" s="17" t="s">
        <v>0</v>
      </c>
      <c r="E807" s="27">
        <f t="shared" ref="E807:F809" si="81">E808</f>
        <v>300</v>
      </c>
      <c r="F807" s="27">
        <f t="shared" si="81"/>
        <v>142.44365999999999</v>
      </c>
      <c r="G807" s="23">
        <f t="shared" si="73"/>
        <v>47.481219999999993</v>
      </c>
      <c r="H807" s="53">
        <f t="shared" si="74"/>
        <v>-157.55634000000001</v>
      </c>
    </row>
    <row r="808" spans="1:8" ht="47.25" x14ac:dyDescent="0.25">
      <c r="A808" s="17" t="s">
        <v>420</v>
      </c>
      <c r="B808" s="20" t="s">
        <v>434</v>
      </c>
      <c r="C808" s="21" t="s">
        <v>45</v>
      </c>
      <c r="D808" s="17" t="s">
        <v>0</v>
      </c>
      <c r="E808" s="27">
        <f t="shared" si="81"/>
        <v>300</v>
      </c>
      <c r="F808" s="27">
        <f t="shared" si="81"/>
        <v>142.44365999999999</v>
      </c>
      <c r="G808" s="23">
        <f t="shared" si="73"/>
        <v>47.481219999999993</v>
      </c>
      <c r="H808" s="53">
        <f t="shared" si="74"/>
        <v>-157.55634000000001</v>
      </c>
    </row>
    <row r="809" spans="1:8" ht="31.5" x14ac:dyDescent="0.25">
      <c r="A809" s="17" t="s">
        <v>57</v>
      </c>
      <c r="B809" s="20" t="s">
        <v>434</v>
      </c>
      <c r="C809" s="21" t="s">
        <v>45</v>
      </c>
      <c r="D809" s="17" t="s">
        <v>58</v>
      </c>
      <c r="E809" s="27">
        <f t="shared" si="81"/>
        <v>300</v>
      </c>
      <c r="F809" s="27">
        <f t="shared" si="81"/>
        <v>142.44365999999999</v>
      </c>
      <c r="G809" s="23">
        <f t="shared" si="73"/>
        <v>47.481219999999993</v>
      </c>
      <c r="H809" s="53">
        <f t="shared" si="74"/>
        <v>-157.55634000000001</v>
      </c>
    </row>
    <row r="810" spans="1:8" ht="47.25" x14ac:dyDescent="0.25">
      <c r="A810" s="17" t="s">
        <v>103</v>
      </c>
      <c r="B810" s="20" t="s">
        <v>434</v>
      </c>
      <c r="C810" s="21" t="s">
        <v>45</v>
      </c>
      <c r="D810" s="17" t="s">
        <v>104</v>
      </c>
      <c r="E810" s="27">
        <v>300</v>
      </c>
      <c r="F810" s="27">
        <v>142.44365999999999</v>
      </c>
      <c r="G810" s="23">
        <f t="shared" si="73"/>
        <v>47.481219999999993</v>
      </c>
      <c r="H810" s="53">
        <f t="shared" si="74"/>
        <v>-157.55634000000001</v>
      </c>
    </row>
    <row r="811" spans="1:8" ht="63" x14ac:dyDescent="0.25">
      <c r="A811" s="17" t="s">
        <v>435</v>
      </c>
      <c r="B811" s="20" t="s">
        <v>436</v>
      </c>
      <c r="C811" s="21" t="s">
        <v>12</v>
      </c>
      <c r="D811" s="17" t="s">
        <v>0</v>
      </c>
      <c r="E811" s="27">
        <f t="shared" ref="E811:F813" si="82">E812</f>
        <v>430</v>
      </c>
      <c r="F811" s="27">
        <f t="shared" si="82"/>
        <v>412.38099999999997</v>
      </c>
      <c r="G811" s="23">
        <f t="shared" si="73"/>
        <v>95.902558139534875</v>
      </c>
      <c r="H811" s="53">
        <f t="shared" si="74"/>
        <v>-17.619000000000028</v>
      </c>
    </row>
    <row r="812" spans="1:8" ht="47.25" x14ac:dyDescent="0.25">
      <c r="A812" s="17" t="s">
        <v>420</v>
      </c>
      <c r="B812" s="20" t="s">
        <v>436</v>
      </c>
      <c r="C812" s="21" t="s">
        <v>45</v>
      </c>
      <c r="D812" s="17" t="s">
        <v>0</v>
      </c>
      <c r="E812" s="27">
        <f t="shared" si="82"/>
        <v>430</v>
      </c>
      <c r="F812" s="27">
        <f t="shared" si="82"/>
        <v>412.38099999999997</v>
      </c>
      <c r="G812" s="23">
        <f t="shared" si="73"/>
        <v>95.902558139534875</v>
      </c>
      <c r="H812" s="53">
        <f t="shared" si="74"/>
        <v>-17.619000000000028</v>
      </c>
    </row>
    <row r="813" spans="1:8" ht="47.25" x14ac:dyDescent="0.25">
      <c r="A813" s="17" t="s">
        <v>28</v>
      </c>
      <c r="B813" s="20" t="s">
        <v>436</v>
      </c>
      <c r="C813" s="21" t="s">
        <v>45</v>
      </c>
      <c r="D813" s="17" t="s">
        <v>29</v>
      </c>
      <c r="E813" s="27">
        <f t="shared" si="82"/>
        <v>430</v>
      </c>
      <c r="F813" s="27">
        <f t="shared" si="82"/>
        <v>412.38099999999997</v>
      </c>
      <c r="G813" s="23">
        <f t="shared" si="73"/>
        <v>95.902558139534875</v>
      </c>
      <c r="H813" s="53">
        <f t="shared" si="74"/>
        <v>-17.619000000000028</v>
      </c>
    </row>
    <row r="814" spans="1:8" ht="63" x14ac:dyDescent="0.25">
      <c r="A814" s="17" t="s">
        <v>30</v>
      </c>
      <c r="B814" s="20" t="s">
        <v>436</v>
      </c>
      <c r="C814" s="21" t="s">
        <v>45</v>
      </c>
      <c r="D814" s="17" t="s">
        <v>31</v>
      </c>
      <c r="E814" s="27">
        <v>430</v>
      </c>
      <c r="F814" s="27">
        <v>412.38099999999997</v>
      </c>
      <c r="G814" s="23">
        <f t="shared" si="73"/>
        <v>95.902558139534875</v>
      </c>
      <c r="H814" s="53">
        <f t="shared" si="74"/>
        <v>-17.619000000000028</v>
      </c>
    </row>
    <row r="815" spans="1:8" ht="78.75" x14ac:dyDescent="0.25">
      <c r="A815" s="17" t="s">
        <v>437</v>
      </c>
      <c r="B815" s="20" t="s">
        <v>438</v>
      </c>
      <c r="C815" s="21" t="s">
        <v>12</v>
      </c>
      <c r="D815" s="17" t="s">
        <v>0</v>
      </c>
      <c r="E815" s="27">
        <f t="shared" ref="E815:F817" si="83">E816</f>
        <v>17.399999999999999</v>
      </c>
      <c r="F815" s="27">
        <f t="shared" si="83"/>
        <v>10.976000000000001</v>
      </c>
      <c r="G815" s="23">
        <f t="shared" si="73"/>
        <v>63.080459770114949</v>
      </c>
      <c r="H815" s="53">
        <f t="shared" si="74"/>
        <v>-6.4239999999999977</v>
      </c>
    </row>
    <row r="816" spans="1:8" ht="47.25" x14ac:dyDescent="0.25">
      <c r="A816" s="17" t="s">
        <v>439</v>
      </c>
      <c r="B816" s="20" t="s">
        <v>438</v>
      </c>
      <c r="C816" s="21" t="s">
        <v>45</v>
      </c>
      <c r="D816" s="17" t="s">
        <v>0</v>
      </c>
      <c r="E816" s="27">
        <f t="shared" si="83"/>
        <v>17.399999999999999</v>
      </c>
      <c r="F816" s="27">
        <f t="shared" si="83"/>
        <v>10.976000000000001</v>
      </c>
      <c r="G816" s="23">
        <f t="shared" ref="G816:G865" si="84">F816/E816*100</f>
        <v>63.080459770114949</v>
      </c>
      <c r="H816" s="53">
        <f t="shared" ref="H816:H865" si="85">F816-E816</f>
        <v>-6.4239999999999977</v>
      </c>
    </row>
    <row r="817" spans="1:8" ht="31.5" x14ac:dyDescent="0.25">
      <c r="A817" s="17" t="s">
        <v>57</v>
      </c>
      <c r="B817" s="20" t="s">
        <v>438</v>
      </c>
      <c r="C817" s="21" t="s">
        <v>45</v>
      </c>
      <c r="D817" s="17" t="s">
        <v>58</v>
      </c>
      <c r="E817" s="27">
        <f t="shared" si="83"/>
        <v>17.399999999999999</v>
      </c>
      <c r="F817" s="27">
        <f t="shared" si="83"/>
        <v>10.976000000000001</v>
      </c>
      <c r="G817" s="23">
        <f t="shared" si="84"/>
        <v>63.080459770114949</v>
      </c>
      <c r="H817" s="53">
        <f t="shared" si="85"/>
        <v>-6.4239999999999977</v>
      </c>
    </row>
    <row r="818" spans="1:8" ht="47.25" x14ac:dyDescent="0.25">
      <c r="A818" s="17" t="s">
        <v>103</v>
      </c>
      <c r="B818" s="20" t="s">
        <v>438</v>
      </c>
      <c r="C818" s="21" t="s">
        <v>45</v>
      </c>
      <c r="D818" s="17" t="s">
        <v>104</v>
      </c>
      <c r="E818" s="27">
        <v>17.399999999999999</v>
      </c>
      <c r="F818" s="27">
        <v>10.976000000000001</v>
      </c>
      <c r="G818" s="23">
        <f t="shared" si="84"/>
        <v>63.080459770114949</v>
      </c>
      <c r="H818" s="53">
        <f t="shared" si="85"/>
        <v>-6.4239999999999977</v>
      </c>
    </row>
    <row r="819" spans="1:8" ht="110.25" x14ac:dyDescent="0.25">
      <c r="A819" s="28" t="s">
        <v>647</v>
      </c>
      <c r="B819" s="29" t="s">
        <v>649</v>
      </c>
      <c r="C819" s="21" t="s">
        <v>12</v>
      </c>
      <c r="D819" s="17" t="s">
        <v>0</v>
      </c>
      <c r="E819" s="27">
        <f t="shared" ref="E819:F821" si="86">E820</f>
        <v>51.1</v>
      </c>
      <c r="F819" s="27">
        <f t="shared" si="86"/>
        <v>51.034999999999997</v>
      </c>
      <c r="G819" s="23">
        <f t="shared" si="84"/>
        <v>99.872798434442259</v>
      </c>
      <c r="H819" s="53">
        <f t="shared" si="85"/>
        <v>-6.5000000000004832E-2</v>
      </c>
    </row>
    <row r="820" spans="1:8" ht="47.25" x14ac:dyDescent="0.25">
      <c r="A820" s="28" t="s">
        <v>648</v>
      </c>
      <c r="B820" s="29" t="s">
        <v>649</v>
      </c>
      <c r="C820" s="21" t="s">
        <v>45</v>
      </c>
      <c r="D820" s="17" t="s">
        <v>0</v>
      </c>
      <c r="E820" s="27">
        <f t="shared" si="86"/>
        <v>51.1</v>
      </c>
      <c r="F820" s="27">
        <f t="shared" si="86"/>
        <v>51.034999999999997</v>
      </c>
      <c r="G820" s="23">
        <f t="shared" si="84"/>
        <v>99.872798434442259</v>
      </c>
      <c r="H820" s="53">
        <f t="shared" si="85"/>
        <v>-6.5000000000004832E-2</v>
      </c>
    </row>
    <row r="821" spans="1:8" ht="47.25" x14ac:dyDescent="0.25">
      <c r="A821" s="17" t="s">
        <v>28</v>
      </c>
      <c r="B821" s="29" t="s">
        <v>649</v>
      </c>
      <c r="C821" s="21" t="s">
        <v>45</v>
      </c>
      <c r="D821" s="17" t="s">
        <v>29</v>
      </c>
      <c r="E821" s="27">
        <f t="shared" si="86"/>
        <v>51.1</v>
      </c>
      <c r="F821" s="27">
        <f t="shared" si="86"/>
        <v>51.034999999999997</v>
      </c>
      <c r="G821" s="23">
        <f t="shared" si="84"/>
        <v>99.872798434442259</v>
      </c>
      <c r="H821" s="53">
        <f t="shared" si="85"/>
        <v>-6.5000000000004832E-2</v>
      </c>
    </row>
    <row r="822" spans="1:8" ht="63" x14ac:dyDescent="0.25">
      <c r="A822" s="17" t="s">
        <v>30</v>
      </c>
      <c r="B822" s="29" t="s">
        <v>649</v>
      </c>
      <c r="C822" s="21" t="s">
        <v>45</v>
      </c>
      <c r="D822" s="17" t="s">
        <v>31</v>
      </c>
      <c r="E822" s="27">
        <v>51.1</v>
      </c>
      <c r="F822" s="27">
        <v>51.034999999999997</v>
      </c>
      <c r="G822" s="23">
        <f t="shared" si="84"/>
        <v>99.872798434442259</v>
      </c>
      <c r="H822" s="53">
        <f t="shared" si="85"/>
        <v>-6.5000000000004832E-2</v>
      </c>
    </row>
    <row r="823" spans="1:8" ht="78.75" x14ac:dyDescent="0.25">
      <c r="A823" s="14" t="s">
        <v>440</v>
      </c>
      <c r="B823" s="15" t="s">
        <v>441</v>
      </c>
      <c r="C823" s="16" t="s">
        <v>12</v>
      </c>
      <c r="D823" s="17" t="s">
        <v>0</v>
      </c>
      <c r="E823" s="18">
        <f>E824</f>
        <v>16.5</v>
      </c>
      <c r="F823" s="18">
        <f>F824</f>
        <v>16.5</v>
      </c>
      <c r="G823" s="38">
        <f t="shared" si="84"/>
        <v>100</v>
      </c>
      <c r="H823" s="59">
        <f t="shared" si="85"/>
        <v>0</v>
      </c>
    </row>
    <row r="824" spans="1:8" ht="47.25" x14ac:dyDescent="0.25">
      <c r="A824" s="17" t="s">
        <v>442</v>
      </c>
      <c r="B824" s="20" t="s">
        <v>443</v>
      </c>
      <c r="C824" s="21" t="s">
        <v>12</v>
      </c>
      <c r="D824" s="17" t="s">
        <v>0</v>
      </c>
      <c r="E824" s="27">
        <f t="shared" ref="E824:F826" si="87">E825</f>
        <v>16.5</v>
      </c>
      <c r="F824" s="27">
        <f t="shared" si="87"/>
        <v>16.5</v>
      </c>
      <c r="G824" s="23">
        <f t="shared" si="84"/>
        <v>100</v>
      </c>
      <c r="H824" s="53">
        <f t="shared" si="85"/>
        <v>0</v>
      </c>
    </row>
    <row r="825" spans="1:8" ht="47.25" x14ac:dyDescent="0.25">
      <c r="A825" s="17" t="s">
        <v>444</v>
      </c>
      <c r="B825" s="20" t="s">
        <v>443</v>
      </c>
      <c r="C825" s="21" t="s">
        <v>45</v>
      </c>
      <c r="D825" s="17" t="s">
        <v>0</v>
      </c>
      <c r="E825" s="27">
        <f t="shared" si="87"/>
        <v>16.5</v>
      </c>
      <c r="F825" s="27">
        <f t="shared" si="87"/>
        <v>16.5</v>
      </c>
      <c r="G825" s="23">
        <f t="shared" si="84"/>
        <v>100</v>
      </c>
      <c r="H825" s="53">
        <f t="shared" si="85"/>
        <v>0</v>
      </c>
    </row>
    <row r="826" spans="1:8" ht="47.25" x14ac:dyDescent="0.25">
      <c r="A826" s="17" t="s">
        <v>28</v>
      </c>
      <c r="B826" s="20" t="s">
        <v>443</v>
      </c>
      <c r="C826" s="21" t="s">
        <v>45</v>
      </c>
      <c r="D826" s="17" t="s">
        <v>29</v>
      </c>
      <c r="E826" s="27">
        <f t="shared" si="87"/>
        <v>16.5</v>
      </c>
      <c r="F826" s="27">
        <f t="shared" si="87"/>
        <v>16.5</v>
      </c>
      <c r="G826" s="23">
        <f t="shared" si="84"/>
        <v>100</v>
      </c>
      <c r="H826" s="53">
        <f t="shared" si="85"/>
        <v>0</v>
      </c>
    </row>
    <row r="827" spans="1:8" ht="63" x14ac:dyDescent="0.25">
      <c r="A827" s="17" t="s">
        <v>30</v>
      </c>
      <c r="B827" s="20" t="s">
        <v>443</v>
      </c>
      <c r="C827" s="21" t="s">
        <v>45</v>
      </c>
      <c r="D827" s="17" t="s">
        <v>31</v>
      </c>
      <c r="E827" s="27">
        <v>16.5</v>
      </c>
      <c r="F827" s="27">
        <v>16.5</v>
      </c>
      <c r="G827" s="23">
        <f t="shared" si="84"/>
        <v>100</v>
      </c>
      <c r="H827" s="53">
        <f t="shared" si="85"/>
        <v>0</v>
      </c>
    </row>
    <row r="828" spans="1:8" x14ac:dyDescent="0.25">
      <c r="A828" s="14" t="s">
        <v>445</v>
      </c>
      <c r="B828" s="15" t="s">
        <v>446</v>
      </c>
      <c r="C828" s="16" t="s">
        <v>12</v>
      </c>
      <c r="D828" s="17" t="s">
        <v>0</v>
      </c>
      <c r="E828" s="37">
        <f>E829+E843</f>
        <v>4988.8</v>
      </c>
      <c r="F828" s="37">
        <f>F829+F843</f>
        <v>4923.5849899999994</v>
      </c>
      <c r="G828" s="19">
        <f t="shared" si="84"/>
        <v>98.692771608402808</v>
      </c>
      <c r="H828" s="54">
        <f t="shared" si="85"/>
        <v>-65.215010000000802</v>
      </c>
    </row>
    <row r="829" spans="1:8" ht="48" customHeight="1" x14ac:dyDescent="0.25">
      <c r="A829" s="17" t="s">
        <v>447</v>
      </c>
      <c r="B829" s="20" t="s">
        <v>448</v>
      </c>
      <c r="C829" s="21" t="s">
        <v>12</v>
      </c>
      <c r="D829" s="17" t="s">
        <v>0</v>
      </c>
      <c r="E829" s="27">
        <f>E830+E833+E838</f>
        <v>3973.8</v>
      </c>
      <c r="F829" s="27">
        <f>F830+F833+F838</f>
        <v>3973.5849899999998</v>
      </c>
      <c r="G829" s="23">
        <f t="shared" si="84"/>
        <v>99.99458930998037</v>
      </c>
      <c r="H829" s="53">
        <f t="shared" si="85"/>
        <v>-0.21501000000034765</v>
      </c>
    </row>
    <row r="830" spans="1:8" ht="63" x14ac:dyDescent="0.25">
      <c r="A830" s="17" t="s">
        <v>449</v>
      </c>
      <c r="B830" s="20" t="s">
        <v>448</v>
      </c>
      <c r="C830" s="21" t="s">
        <v>45</v>
      </c>
      <c r="D830" s="17" t="s">
        <v>0</v>
      </c>
      <c r="E830" s="27">
        <f>E831</f>
        <v>394.9</v>
      </c>
      <c r="F830" s="27">
        <f>F831</f>
        <v>394.84399999999999</v>
      </c>
      <c r="G830" s="23">
        <f t="shared" si="84"/>
        <v>99.985819194732855</v>
      </c>
      <c r="H830" s="53">
        <f t="shared" si="85"/>
        <v>-5.5999999999983174E-2</v>
      </c>
    </row>
    <row r="831" spans="1:8" ht="63" x14ac:dyDescent="0.25">
      <c r="A831" s="17" t="s">
        <v>17</v>
      </c>
      <c r="B831" s="20" t="s">
        <v>448</v>
      </c>
      <c r="C831" s="21" t="s">
        <v>45</v>
      </c>
      <c r="D831" s="17" t="s">
        <v>18</v>
      </c>
      <c r="E831" s="27">
        <f>E832</f>
        <v>394.9</v>
      </c>
      <c r="F831" s="27">
        <f>F832</f>
        <v>394.84399999999999</v>
      </c>
      <c r="G831" s="23">
        <f t="shared" si="84"/>
        <v>99.985819194732855</v>
      </c>
      <c r="H831" s="53">
        <f t="shared" si="85"/>
        <v>-5.5999999999983174E-2</v>
      </c>
    </row>
    <row r="832" spans="1:8" ht="31.5" x14ac:dyDescent="0.25">
      <c r="A832" s="17" t="s">
        <v>19</v>
      </c>
      <c r="B832" s="20" t="s">
        <v>448</v>
      </c>
      <c r="C832" s="21" t="s">
        <v>45</v>
      </c>
      <c r="D832" s="17" t="s">
        <v>20</v>
      </c>
      <c r="E832" s="27">
        <v>394.9</v>
      </c>
      <c r="F832" s="27">
        <v>394.84399999999999</v>
      </c>
      <c r="G832" s="23">
        <f t="shared" si="84"/>
        <v>99.985819194732855</v>
      </c>
      <c r="H832" s="53">
        <f t="shared" si="85"/>
        <v>-5.5999999999983174E-2</v>
      </c>
    </row>
    <row r="833" spans="1:8" ht="112.5" customHeight="1" x14ac:dyDescent="0.25">
      <c r="A833" s="17" t="s">
        <v>450</v>
      </c>
      <c r="B833" s="20" t="s">
        <v>448</v>
      </c>
      <c r="C833" s="21" t="s">
        <v>451</v>
      </c>
      <c r="D833" s="17" t="s">
        <v>0</v>
      </c>
      <c r="E833" s="27">
        <f>E834+E836</f>
        <v>3471.5</v>
      </c>
      <c r="F833" s="27">
        <f>F834+F836</f>
        <v>3471.4359899999999</v>
      </c>
      <c r="G833" s="23">
        <f t="shared" si="84"/>
        <v>99.998156128474719</v>
      </c>
      <c r="H833" s="53">
        <f t="shared" si="85"/>
        <v>-6.4010000000052969E-2</v>
      </c>
    </row>
    <row r="834" spans="1:8" ht="47.25" x14ac:dyDescent="0.25">
      <c r="A834" s="17" t="s">
        <v>28</v>
      </c>
      <c r="B834" s="20" t="s">
        <v>448</v>
      </c>
      <c r="C834" s="21" t="s">
        <v>451</v>
      </c>
      <c r="D834" s="17" t="s">
        <v>29</v>
      </c>
      <c r="E834" s="27">
        <f>E835</f>
        <v>1351.7</v>
      </c>
      <c r="F834" s="27">
        <f>F835</f>
        <v>1351.6949999999999</v>
      </c>
      <c r="G834" s="23">
        <f t="shared" si="84"/>
        <v>99.999630095435364</v>
      </c>
      <c r="H834" s="53">
        <f t="shared" si="85"/>
        <v>-5.0000000001091394E-3</v>
      </c>
    </row>
    <row r="835" spans="1:8" ht="63" x14ac:dyDescent="0.25">
      <c r="A835" s="17" t="s">
        <v>30</v>
      </c>
      <c r="B835" s="20" t="s">
        <v>448</v>
      </c>
      <c r="C835" s="21" t="s">
        <v>451</v>
      </c>
      <c r="D835" s="17" t="s">
        <v>31</v>
      </c>
      <c r="E835" s="27">
        <v>1351.7</v>
      </c>
      <c r="F835" s="27">
        <v>1351.6949999999999</v>
      </c>
      <c r="G835" s="23">
        <f t="shared" si="84"/>
        <v>99.999630095435364</v>
      </c>
      <c r="H835" s="53">
        <f t="shared" si="85"/>
        <v>-5.0000000001091394E-3</v>
      </c>
    </row>
    <row r="836" spans="1:8" ht="63" x14ac:dyDescent="0.25">
      <c r="A836" s="17" t="s">
        <v>17</v>
      </c>
      <c r="B836" s="20" t="s">
        <v>448</v>
      </c>
      <c r="C836" s="21" t="s">
        <v>451</v>
      </c>
      <c r="D836" s="17" t="s">
        <v>18</v>
      </c>
      <c r="E836" s="27">
        <f>E837</f>
        <v>2119.8000000000002</v>
      </c>
      <c r="F836" s="27">
        <f>F837</f>
        <v>2119.7409899999998</v>
      </c>
      <c r="G836" s="23">
        <f t="shared" si="84"/>
        <v>99.997216246815725</v>
      </c>
      <c r="H836" s="53">
        <f t="shared" si="85"/>
        <v>-5.9010000000398577E-2</v>
      </c>
    </row>
    <row r="837" spans="1:8" ht="31.5" x14ac:dyDescent="0.25">
      <c r="A837" s="17" t="s">
        <v>19</v>
      </c>
      <c r="B837" s="20" t="s">
        <v>448</v>
      </c>
      <c r="C837" s="21" t="s">
        <v>451</v>
      </c>
      <c r="D837" s="17" t="s">
        <v>20</v>
      </c>
      <c r="E837" s="27">
        <v>2119.8000000000002</v>
      </c>
      <c r="F837" s="27">
        <v>2119.7409899999998</v>
      </c>
      <c r="G837" s="23">
        <f t="shared" si="84"/>
        <v>99.997216246815725</v>
      </c>
      <c r="H837" s="53">
        <f t="shared" si="85"/>
        <v>-5.9010000000398577E-2</v>
      </c>
    </row>
    <row r="838" spans="1:8" ht="117" customHeight="1" x14ac:dyDescent="0.25">
      <c r="A838" s="17" t="s">
        <v>452</v>
      </c>
      <c r="B838" s="20" t="s">
        <v>448</v>
      </c>
      <c r="C838" s="21" t="s">
        <v>453</v>
      </c>
      <c r="D838" s="17" t="s">
        <v>0</v>
      </c>
      <c r="E838" s="27">
        <f>E839+E841</f>
        <v>107.4</v>
      </c>
      <c r="F838" s="27">
        <f>F839+F841</f>
        <v>107.30500000000001</v>
      </c>
      <c r="G838" s="23">
        <f t="shared" si="84"/>
        <v>99.911545623836133</v>
      </c>
      <c r="H838" s="53">
        <f t="shared" si="85"/>
        <v>-9.4999999999998863E-2</v>
      </c>
    </row>
    <row r="839" spans="1:8" ht="47.25" x14ac:dyDescent="0.25">
      <c r="A839" s="17" t="s">
        <v>28</v>
      </c>
      <c r="B839" s="20" t="s">
        <v>448</v>
      </c>
      <c r="C839" s="21" t="s">
        <v>453</v>
      </c>
      <c r="D839" s="17" t="s">
        <v>29</v>
      </c>
      <c r="E839" s="27">
        <f>E840</f>
        <v>41.9</v>
      </c>
      <c r="F839" s="27">
        <f>F840</f>
        <v>41.805</v>
      </c>
      <c r="G839" s="23">
        <f t="shared" si="84"/>
        <v>99.773269689737475</v>
      </c>
      <c r="H839" s="53">
        <f t="shared" si="85"/>
        <v>-9.4999999999998863E-2</v>
      </c>
    </row>
    <row r="840" spans="1:8" ht="63" x14ac:dyDescent="0.25">
      <c r="A840" s="17" t="s">
        <v>30</v>
      </c>
      <c r="B840" s="20" t="s">
        <v>448</v>
      </c>
      <c r="C840" s="21" t="s">
        <v>453</v>
      </c>
      <c r="D840" s="17" t="s">
        <v>31</v>
      </c>
      <c r="E840" s="27">
        <v>41.9</v>
      </c>
      <c r="F840" s="27">
        <v>41.805</v>
      </c>
      <c r="G840" s="23">
        <f t="shared" si="84"/>
        <v>99.773269689737475</v>
      </c>
      <c r="H840" s="53">
        <f t="shared" si="85"/>
        <v>-9.4999999999998863E-2</v>
      </c>
    </row>
    <row r="841" spans="1:8" ht="63" x14ac:dyDescent="0.25">
      <c r="A841" s="28" t="s">
        <v>17</v>
      </c>
      <c r="B841" s="29" t="s">
        <v>448</v>
      </c>
      <c r="C841" s="30" t="s">
        <v>453</v>
      </c>
      <c r="D841" s="28" t="s">
        <v>18</v>
      </c>
      <c r="E841" s="27">
        <f>E842</f>
        <v>65.5</v>
      </c>
      <c r="F841" s="27">
        <f>F842</f>
        <v>65.5</v>
      </c>
      <c r="G841" s="32">
        <f t="shared" si="84"/>
        <v>100</v>
      </c>
      <c r="H841" s="58">
        <f t="shared" si="85"/>
        <v>0</v>
      </c>
    </row>
    <row r="842" spans="1:8" ht="32.25" customHeight="1" x14ac:dyDescent="0.25">
      <c r="A842" s="28" t="s">
        <v>19</v>
      </c>
      <c r="B842" s="29" t="s">
        <v>448</v>
      </c>
      <c r="C842" s="30" t="s">
        <v>453</v>
      </c>
      <c r="D842" s="28" t="s">
        <v>20</v>
      </c>
      <c r="E842" s="27">
        <v>65.5</v>
      </c>
      <c r="F842" s="27">
        <v>65.5</v>
      </c>
      <c r="G842" s="32">
        <f t="shared" si="84"/>
        <v>100</v>
      </c>
      <c r="H842" s="58">
        <f t="shared" si="85"/>
        <v>0</v>
      </c>
    </row>
    <row r="843" spans="1:8" ht="47.25" x14ac:dyDescent="0.25">
      <c r="A843" s="17" t="s">
        <v>454</v>
      </c>
      <c r="B843" s="20" t="s">
        <v>455</v>
      </c>
      <c r="C843" s="21" t="s">
        <v>12</v>
      </c>
      <c r="D843" s="17" t="s">
        <v>0</v>
      </c>
      <c r="E843" s="27">
        <f t="shared" ref="E843:F844" si="88">E844</f>
        <v>1015</v>
      </c>
      <c r="F843" s="27">
        <f t="shared" si="88"/>
        <v>950</v>
      </c>
      <c r="G843" s="23">
        <f t="shared" si="84"/>
        <v>93.596059113300484</v>
      </c>
      <c r="H843" s="53">
        <f t="shared" si="85"/>
        <v>-65</v>
      </c>
    </row>
    <row r="844" spans="1:8" ht="47.25" x14ac:dyDescent="0.25">
      <c r="A844" s="17" t="s">
        <v>456</v>
      </c>
      <c r="B844" s="20" t="s">
        <v>455</v>
      </c>
      <c r="C844" s="21" t="s">
        <v>45</v>
      </c>
      <c r="D844" s="17" t="s">
        <v>0</v>
      </c>
      <c r="E844" s="27">
        <f t="shared" si="88"/>
        <v>1015</v>
      </c>
      <c r="F844" s="27">
        <f t="shared" si="88"/>
        <v>950</v>
      </c>
      <c r="G844" s="23">
        <f t="shared" si="84"/>
        <v>93.596059113300484</v>
      </c>
      <c r="H844" s="53">
        <f t="shared" si="85"/>
        <v>-65</v>
      </c>
    </row>
    <row r="845" spans="1:8" ht="31.5" x14ac:dyDescent="0.25">
      <c r="A845" s="17" t="s">
        <v>57</v>
      </c>
      <c r="B845" s="20" t="s">
        <v>455</v>
      </c>
      <c r="C845" s="21" t="s">
        <v>45</v>
      </c>
      <c r="D845" s="17" t="s">
        <v>58</v>
      </c>
      <c r="E845" s="27">
        <f>E846+E847</f>
        <v>1015</v>
      </c>
      <c r="F845" s="27">
        <f>F846+F847</f>
        <v>950</v>
      </c>
      <c r="G845" s="23">
        <f t="shared" si="84"/>
        <v>93.596059113300484</v>
      </c>
      <c r="H845" s="53">
        <f t="shared" si="85"/>
        <v>-65</v>
      </c>
    </row>
    <row r="846" spans="1:8" ht="31.5" x14ac:dyDescent="0.25">
      <c r="A846" s="17" t="s">
        <v>59</v>
      </c>
      <c r="B846" s="20" t="s">
        <v>455</v>
      </c>
      <c r="C846" s="21" t="s">
        <v>45</v>
      </c>
      <c r="D846" s="17" t="s">
        <v>60</v>
      </c>
      <c r="E846" s="27">
        <v>1000</v>
      </c>
      <c r="F846" s="27">
        <v>950</v>
      </c>
      <c r="G846" s="23">
        <f t="shared" si="84"/>
        <v>95</v>
      </c>
      <c r="H846" s="53">
        <f t="shared" si="85"/>
        <v>-50</v>
      </c>
    </row>
    <row r="847" spans="1:8" ht="47.25" x14ac:dyDescent="0.25">
      <c r="A847" s="28" t="s">
        <v>103</v>
      </c>
      <c r="B847" s="29" t="s">
        <v>455</v>
      </c>
      <c r="C847" s="30" t="s">
        <v>45</v>
      </c>
      <c r="D847" s="28" t="s">
        <v>104</v>
      </c>
      <c r="E847" s="27">
        <v>15</v>
      </c>
      <c r="F847" s="27">
        <v>0</v>
      </c>
      <c r="G847" s="32">
        <f t="shared" si="84"/>
        <v>0</v>
      </c>
      <c r="H847" s="58">
        <f t="shared" si="85"/>
        <v>-15</v>
      </c>
    </row>
    <row r="848" spans="1:8" ht="63" x14ac:dyDescent="0.25">
      <c r="A848" s="14" t="s">
        <v>457</v>
      </c>
      <c r="B848" s="15" t="s">
        <v>458</v>
      </c>
      <c r="C848" s="16" t="s">
        <v>12</v>
      </c>
      <c r="D848" s="17" t="s">
        <v>0</v>
      </c>
      <c r="E848" s="37">
        <f>E849+E860</f>
        <v>700</v>
      </c>
      <c r="F848" s="37">
        <f>F849+F860</f>
        <v>335.95</v>
      </c>
      <c r="G848" s="38">
        <f t="shared" si="84"/>
        <v>47.99285714285714</v>
      </c>
      <c r="H848" s="59">
        <f t="shared" si="85"/>
        <v>-364.05</v>
      </c>
    </row>
    <row r="849" spans="1:9" ht="47.25" x14ac:dyDescent="0.25">
      <c r="A849" s="14" t="s">
        <v>459</v>
      </c>
      <c r="B849" s="15" t="s">
        <v>460</v>
      </c>
      <c r="C849" s="16" t="s">
        <v>12</v>
      </c>
      <c r="D849" s="17" t="s">
        <v>0</v>
      </c>
      <c r="E849" s="37">
        <f>E850+E854</f>
        <v>440</v>
      </c>
      <c r="F849" s="37">
        <f>F850+F854</f>
        <v>175.95</v>
      </c>
      <c r="G849" s="19">
        <f t="shared" si="84"/>
        <v>39.98863636363636</v>
      </c>
      <c r="H849" s="54">
        <f t="shared" si="85"/>
        <v>-264.05</v>
      </c>
    </row>
    <row r="850" spans="1:9" ht="94.5" x14ac:dyDescent="0.25">
      <c r="A850" s="17" t="s">
        <v>461</v>
      </c>
      <c r="B850" s="20" t="s">
        <v>462</v>
      </c>
      <c r="C850" s="21" t="s">
        <v>12</v>
      </c>
      <c r="D850" s="17" t="s">
        <v>0</v>
      </c>
      <c r="E850" s="27">
        <f t="shared" ref="E850:F852" si="89">E851</f>
        <v>120</v>
      </c>
      <c r="F850" s="27">
        <f t="shared" si="89"/>
        <v>0</v>
      </c>
      <c r="G850" s="23">
        <f t="shared" si="84"/>
        <v>0</v>
      </c>
      <c r="H850" s="53">
        <f t="shared" si="85"/>
        <v>-120</v>
      </c>
    </row>
    <row r="851" spans="1:9" ht="78.75" x14ac:dyDescent="0.25">
      <c r="A851" s="17" t="s">
        <v>463</v>
      </c>
      <c r="B851" s="20" t="s">
        <v>462</v>
      </c>
      <c r="C851" s="21" t="s">
        <v>45</v>
      </c>
      <c r="D851" s="17" t="s">
        <v>0</v>
      </c>
      <c r="E851" s="27">
        <f t="shared" si="89"/>
        <v>120</v>
      </c>
      <c r="F851" s="27">
        <f t="shared" si="89"/>
        <v>0</v>
      </c>
      <c r="G851" s="23">
        <f t="shared" si="84"/>
        <v>0</v>
      </c>
      <c r="H851" s="53">
        <f t="shared" si="85"/>
        <v>-120</v>
      </c>
    </row>
    <row r="852" spans="1:9" ht="31.5" x14ac:dyDescent="0.25">
      <c r="A852" s="17" t="s">
        <v>32</v>
      </c>
      <c r="B852" s="20" t="s">
        <v>462</v>
      </c>
      <c r="C852" s="21" t="s">
        <v>45</v>
      </c>
      <c r="D852" s="17" t="s">
        <v>33</v>
      </c>
      <c r="E852" s="27">
        <f t="shared" si="89"/>
        <v>120</v>
      </c>
      <c r="F852" s="27">
        <f t="shared" si="89"/>
        <v>0</v>
      </c>
      <c r="G852" s="23">
        <f t="shared" si="84"/>
        <v>0</v>
      </c>
      <c r="H852" s="53">
        <f t="shared" si="85"/>
        <v>-120</v>
      </c>
    </row>
    <row r="853" spans="1:9" ht="31.5" x14ac:dyDescent="0.25">
      <c r="A853" s="17" t="s">
        <v>464</v>
      </c>
      <c r="B853" s="20" t="s">
        <v>462</v>
      </c>
      <c r="C853" s="21" t="s">
        <v>45</v>
      </c>
      <c r="D853" s="17" t="s">
        <v>465</v>
      </c>
      <c r="E853" s="27">
        <v>120</v>
      </c>
      <c r="F853" s="27">
        <v>0</v>
      </c>
      <c r="G853" s="23">
        <f t="shared" si="84"/>
        <v>0</v>
      </c>
      <c r="H853" s="53">
        <f t="shared" si="85"/>
        <v>-120</v>
      </c>
    </row>
    <row r="854" spans="1:9" ht="31.5" x14ac:dyDescent="0.25">
      <c r="A854" s="17" t="s">
        <v>466</v>
      </c>
      <c r="B854" s="20" t="s">
        <v>467</v>
      </c>
      <c r="C854" s="21" t="s">
        <v>12</v>
      </c>
      <c r="D854" s="17" t="s">
        <v>0</v>
      </c>
      <c r="E854" s="27">
        <f>E855</f>
        <v>320</v>
      </c>
      <c r="F854" s="27">
        <f>F855</f>
        <v>175.95</v>
      </c>
      <c r="G854" s="23">
        <f t="shared" si="84"/>
        <v>54.984375</v>
      </c>
      <c r="H854" s="53">
        <f t="shared" si="85"/>
        <v>-144.05000000000001</v>
      </c>
    </row>
    <row r="855" spans="1:9" ht="47.25" x14ac:dyDescent="0.25">
      <c r="A855" s="17" t="s">
        <v>468</v>
      </c>
      <c r="B855" s="20" t="s">
        <v>467</v>
      </c>
      <c r="C855" s="21" t="s">
        <v>45</v>
      </c>
      <c r="D855" s="17" t="s">
        <v>0</v>
      </c>
      <c r="E855" s="27">
        <f>E856+E858</f>
        <v>320</v>
      </c>
      <c r="F855" s="27">
        <f>F856+F858</f>
        <v>175.95</v>
      </c>
      <c r="G855" s="23">
        <f t="shared" si="84"/>
        <v>54.984375</v>
      </c>
      <c r="H855" s="53">
        <f t="shared" si="85"/>
        <v>-144.05000000000001</v>
      </c>
    </row>
    <row r="856" spans="1:9" ht="126" x14ac:dyDescent="0.25">
      <c r="A856" s="17" t="s">
        <v>24</v>
      </c>
      <c r="B856" s="20" t="s">
        <v>467</v>
      </c>
      <c r="C856" s="21" t="s">
        <v>45</v>
      </c>
      <c r="D856" s="17" t="s">
        <v>25</v>
      </c>
      <c r="E856" s="27">
        <f>E857</f>
        <v>270</v>
      </c>
      <c r="F856" s="27">
        <f>F857</f>
        <v>175.95</v>
      </c>
      <c r="G856" s="23">
        <f t="shared" si="84"/>
        <v>65.166666666666657</v>
      </c>
      <c r="H856" s="53">
        <f t="shared" si="85"/>
        <v>-94.050000000000011</v>
      </c>
    </row>
    <row r="857" spans="1:9" ht="47.25" x14ac:dyDescent="0.25">
      <c r="A857" s="17" t="s">
        <v>257</v>
      </c>
      <c r="B857" s="20" t="s">
        <v>467</v>
      </c>
      <c r="C857" s="21" t="s">
        <v>45</v>
      </c>
      <c r="D857" s="17" t="s">
        <v>258</v>
      </c>
      <c r="E857" s="27">
        <v>270</v>
      </c>
      <c r="F857" s="27">
        <v>175.95</v>
      </c>
      <c r="G857" s="23">
        <f t="shared" si="84"/>
        <v>65.166666666666657</v>
      </c>
      <c r="H857" s="53">
        <f t="shared" si="85"/>
        <v>-94.050000000000011</v>
      </c>
    </row>
    <row r="858" spans="1:9" ht="47.25" x14ac:dyDescent="0.25">
      <c r="A858" s="28" t="s">
        <v>57</v>
      </c>
      <c r="B858" s="20" t="s">
        <v>467</v>
      </c>
      <c r="C858" s="21" t="s">
        <v>45</v>
      </c>
      <c r="D858" s="28" t="s">
        <v>58</v>
      </c>
      <c r="E858" s="27">
        <f>E859</f>
        <v>50</v>
      </c>
      <c r="F858" s="27">
        <f>F859</f>
        <v>0</v>
      </c>
      <c r="G858" s="23">
        <f t="shared" si="84"/>
        <v>0</v>
      </c>
      <c r="H858" s="53">
        <f t="shared" si="85"/>
        <v>-50</v>
      </c>
    </row>
    <row r="859" spans="1:9" ht="47.25" x14ac:dyDescent="0.25">
      <c r="A859" s="28" t="s">
        <v>103</v>
      </c>
      <c r="B859" s="20" t="s">
        <v>467</v>
      </c>
      <c r="C859" s="21" t="s">
        <v>45</v>
      </c>
      <c r="D859" s="28" t="s">
        <v>104</v>
      </c>
      <c r="E859" s="27">
        <v>50</v>
      </c>
      <c r="F859" s="27">
        <v>0</v>
      </c>
      <c r="G859" s="23">
        <f t="shared" si="84"/>
        <v>0</v>
      </c>
      <c r="H859" s="53">
        <f t="shared" si="85"/>
        <v>-50</v>
      </c>
    </row>
    <row r="860" spans="1:9" ht="47.25" x14ac:dyDescent="0.25">
      <c r="A860" s="14" t="s">
        <v>469</v>
      </c>
      <c r="B860" s="15" t="s">
        <v>470</v>
      </c>
      <c r="C860" s="16" t="s">
        <v>12</v>
      </c>
      <c r="D860" s="17" t="s">
        <v>0</v>
      </c>
      <c r="E860" s="18">
        <f>E861+E865</f>
        <v>260</v>
      </c>
      <c r="F860" s="18">
        <f>F861+F865</f>
        <v>160</v>
      </c>
      <c r="G860" s="38">
        <f t="shared" si="84"/>
        <v>61.53846153846154</v>
      </c>
      <c r="H860" s="59">
        <f t="shared" si="85"/>
        <v>-100</v>
      </c>
      <c r="I860" s="52"/>
    </row>
    <row r="861" spans="1:9" ht="63" x14ac:dyDescent="0.25">
      <c r="A861" s="17" t="s">
        <v>471</v>
      </c>
      <c r="B861" s="20" t="s">
        <v>472</v>
      </c>
      <c r="C861" s="21" t="s">
        <v>12</v>
      </c>
      <c r="D861" s="17" t="s">
        <v>0</v>
      </c>
      <c r="E861" s="27">
        <f t="shared" ref="E861:F863" si="90">E862</f>
        <v>160</v>
      </c>
      <c r="F861" s="27">
        <f t="shared" si="90"/>
        <v>160</v>
      </c>
      <c r="G861" s="23">
        <f t="shared" si="84"/>
        <v>100</v>
      </c>
      <c r="H861" s="53">
        <f t="shared" si="85"/>
        <v>0</v>
      </c>
    </row>
    <row r="862" spans="1:9" ht="63" x14ac:dyDescent="0.25">
      <c r="A862" s="17" t="s">
        <v>473</v>
      </c>
      <c r="B862" s="20" t="s">
        <v>472</v>
      </c>
      <c r="C862" s="21" t="s">
        <v>45</v>
      </c>
      <c r="D862" s="17" t="s">
        <v>0</v>
      </c>
      <c r="E862" s="27">
        <f t="shared" si="90"/>
        <v>160</v>
      </c>
      <c r="F862" s="27">
        <f t="shared" si="90"/>
        <v>160</v>
      </c>
      <c r="G862" s="23">
        <f t="shared" si="84"/>
        <v>100</v>
      </c>
      <c r="H862" s="53">
        <f t="shared" si="85"/>
        <v>0</v>
      </c>
    </row>
    <row r="863" spans="1:9" ht="47.25" x14ac:dyDescent="0.25">
      <c r="A863" s="17" t="s">
        <v>28</v>
      </c>
      <c r="B863" s="20" t="s">
        <v>472</v>
      </c>
      <c r="C863" s="21" t="s">
        <v>45</v>
      </c>
      <c r="D863" s="17" t="s">
        <v>29</v>
      </c>
      <c r="E863" s="27">
        <f t="shared" si="90"/>
        <v>160</v>
      </c>
      <c r="F863" s="27">
        <f t="shared" si="90"/>
        <v>160</v>
      </c>
      <c r="G863" s="23">
        <f t="shared" si="84"/>
        <v>100</v>
      </c>
      <c r="H863" s="53">
        <f t="shared" si="85"/>
        <v>0</v>
      </c>
    </row>
    <row r="864" spans="1:9" ht="63" x14ac:dyDescent="0.25">
      <c r="A864" s="17" t="s">
        <v>30</v>
      </c>
      <c r="B864" s="20" t="s">
        <v>472</v>
      </c>
      <c r="C864" s="21" t="s">
        <v>45</v>
      </c>
      <c r="D864" s="17" t="s">
        <v>31</v>
      </c>
      <c r="E864" s="27">
        <v>160</v>
      </c>
      <c r="F864" s="27">
        <v>160</v>
      </c>
      <c r="G864" s="23">
        <f t="shared" si="84"/>
        <v>100</v>
      </c>
      <c r="H864" s="53">
        <f t="shared" si="85"/>
        <v>0</v>
      </c>
    </row>
    <row r="865" spans="1:8" ht="47.25" x14ac:dyDescent="0.25">
      <c r="A865" s="17" t="s">
        <v>474</v>
      </c>
      <c r="B865" s="20" t="s">
        <v>475</v>
      </c>
      <c r="C865" s="21" t="s">
        <v>12</v>
      </c>
      <c r="D865" s="17" t="s">
        <v>0</v>
      </c>
      <c r="E865" s="27">
        <f t="shared" ref="E865:F867" si="91">E866</f>
        <v>100</v>
      </c>
      <c r="F865" s="27">
        <f t="shared" si="91"/>
        <v>0</v>
      </c>
      <c r="G865" s="23">
        <f t="shared" si="84"/>
        <v>0</v>
      </c>
      <c r="H865" s="53">
        <f t="shared" si="85"/>
        <v>-100</v>
      </c>
    </row>
    <row r="866" spans="1:8" ht="63" x14ac:dyDescent="0.25">
      <c r="A866" s="17" t="s">
        <v>476</v>
      </c>
      <c r="B866" s="20" t="s">
        <v>475</v>
      </c>
      <c r="C866" s="21" t="s">
        <v>45</v>
      </c>
      <c r="D866" s="17" t="s">
        <v>0</v>
      </c>
      <c r="E866" s="27">
        <f t="shared" si="91"/>
        <v>100</v>
      </c>
      <c r="F866" s="27">
        <f t="shared" si="91"/>
        <v>0</v>
      </c>
      <c r="G866" s="23">
        <f t="shared" ref="G866:G929" si="92">F866/E866*100</f>
        <v>0</v>
      </c>
      <c r="H866" s="53">
        <f t="shared" ref="H866:H929" si="93">F866-E866</f>
        <v>-100</v>
      </c>
    </row>
    <row r="867" spans="1:8" ht="47.25" x14ac:dyDescent="0.25">
      <c r="A867" s="17" t="s">
        <v>28</v>
      </c>
      <c r="B867" s="20" t="s">
        <v>475</v>
      </c>
      <c r="C867" s="21" t="s">
        <v>45</v>
      </c>
      <c r="D867" s="17" t="s">
        <v>29</v>
      </c>
      <c r="E867" s="27">
        <f t="shared" si="91"/>
        <v>100</v>
      </c>
      <c r="F867" s="27">
        <f t="shared" si="91"/>
        <v>0</v>
      </c>
      <c r="G867" s="23">
        <f t="shared" si="92"/>
        <v>0</v>
      </c>
      <c r="H867" s="53">
        <f t="shared" si="93"/>
        <v>-100</v>
      </c>
    </row>
    <row r="868" spans="1:8" ht="63" x14ac:dyDescent="0.25">
      <c r="A868" s="17" t="s">
        <v>30</v>
      </c>
      <c r="B868" s="20" t="s">
        <v>475</v>
      </c>
      <c r="C868" s="21" t="s">
        <v>45</v>
      </c>
      <c r="D868" s="17" t="s">
        <v>31</v>
      </c>
      <c r="E868" s="27">
        <v>100</v>
      </c>
      <c r="F868" s="27">
        <v>0</v>
      </c>
      <c r="G868" s="23">
        <f t="shared" si="92"/>
        <v>0</v>
      </c>
      <c r="H868" s="53">
        <f t="shared" si="93"/>
        <v>-100</v>
      </c>
    </row>
    <row r="869" spans="1:8" ht="63" x14ac:dyDescent="0.25">
      <c r="A869" s="14" t="s">
        <v>477</v>
      </c>
      <c r="B869" s="15" t="s">
        <v>478</v>
      </c>
      <c r="C869" s="16" t="s">
        <v>12</v>
      </c>
      <c r="D869" s="17" t="s">
        <v>0</v>
      </c>
      <c r="E869" s="37">
        <f>E870+E877+E881+E906</f>
        <v>214803.69999999995</v>
      </c>
      <c r="F869" s="37">
        <f>F870+F877+F881+F906</f>
        <v>213426.86263999995</v>
      </c>
      <c r="G869" s="19">
        <f t="shared" si="92"/>
        <v>99.359025305430023</v>
      </c>
      <c r="H869" s="54">
        <f t="shared" si="93"/>
        <v>-1376.837360000005</v>
      </c>
    </row>
    <row r="870" spans="1:8" ht="31.5" x14ac:dyDescent="0.25">
      <c r="A870" s="17" t="s">
        <v>479</v>
      </c>
      <c r="B870" s="20" t="s">
        <v>480</v>
      </c>
      <c r="C870" s="21" t="s">
        <v>12</v>
      </c>
      <c r="D870" s="17" t="s">
        <v>0</v>
      </c>
      <c r="E870" s="27">
        <f>E871+E874</f>
        <v>8894</v>
      </c>
      <c r="F870" s="27">
        <f>F871+F874</f>
        <v>8847.8231199999991</v>
      </c>
      <c r="G870" s="23">
        <f t="shared" si="92"/>
        <v>99.480808635034847</v>
      </c>
      <c r="H870" s="53">
        <f t="shared" si="93"/>
        <v>-46.176880000000892</v>
      </c>
    </row>
    <row r="871" spans="1:8" ht="47.25" x14ac:dyDescent="0.25">
      <c r="A871" s="17" t="s">
        <v>481</v>
      </c>
      <c r="B871" s="20" t="s">
        <v>480</v>
      </c>
      <c r="C871" s="21" t="s">
        <v>482</v>
      </c>
      <c r="D871" s="17" t="s">
        <v>0</v>
      </c>
      <c r="E871" s="27">
        <f>E872</f>
        <v>8494</v>
      </c>
      <c r="F871" s="27">
        <f>F872</f>
        <v>8447.8231199999991</v>
      </c>
      <c r="G871" s="23">
        <f t="shared" si="92"/>
        <v>99.456358841535192</v>
      </c>
      <c r="H871" s="53">
        <f t="shared" si="93"/>
        <v>-46.176880000000892</v>
      </c>
    </row>
    <row r="872" spans="1:8" ht="126" x14ac:dyDescent="0.25">
      <c r="A872" s="17" t="s">
        <v>24</v>
      </c>
      <c r="B872" s="20" t="s">
        <v>480</v>
      </c>
      <c r="C872" s="21" t="s">
        <v>482</v>
      </c>
      <c r="D872" s="17" t="s">
        <v>25</v>
      </c>
      <c r="E872" s="27">
        <f>E873</f>
        <v>8494</v>
      </c>
      <c r="F872" s="27">
        <f>F873</f>
        <v>8447.8231199999991</v>
      </c>
      <c r="G872" s="23">
        <f t="shared" si="92"/>
        <v>99.456358841535192</v>
      </c>
      <c r="H872" s="53">
        <f t="shared" si="93"/>
        <v>-46.176880000000892</v>
      </c>
    </row>
    <row r="873" spans="1:8" ht="47.25" x14ac:dyDescent="0.25">
      <c r="A873" s="17" t="s">
        <v>257</v>
      </c>
      <c r="B873" s="20" t="s">
        <v>480</v>
      </c>
      <c r="C873" s="21" t="s">
        <v>482</v>
      </c>
      <c r="D873" s="17" t="s">
        <v>258</v>
      </c>
      <c r="E873" s="27">
        <v>8494</v>
      </c>
      <c r="F873" s="27">
        <v>8447.8231199999991</v>
      </c>
      <c r="G873" s="23">
        <f t="shared" si="92"/>
        <v>99.456358841535192</v>
      </c>
      <c r="H873" s="53">
        <f t="shared" si="93"/>
        <v>-46.176880000000892</v>
      </c>
    </row>
    <row r="874" spans="1:8" ht="94.5" x14ac:dyDescent="0.25">
      <c r="A874" s="17" t="s">
        <v>483</v>
      </c>
      <c r="B874" s="20" t="s">
        <v>480</v>
      </c>
      <c r="C874" s="21" t="s">
        <v>484</v>
      </c>
      <c r="D874" s="17" t="s">
        <v>0</v>
      </c>
      <c r="E874" s="27">
        <f>E875</f>
        <v>400</v>
      </c>
      <c r="F874" s="27">
        <f>F875</f>
        <v>400</v>
      </c>
      <c r="G874" s="23">
        <f t="shared" si="92"/>
        <v>100</v>
      </c>
      <c r="H874" s="53">
        <f t="shared" si="93"/>
        <v>0</v>
      </c>
    </row>
    <row r="875" spans="1:8" ht="126" x14ac:dyDescent="0.25">
      <c r="A875" s="17" t="s">
        <v>24</v>
      </c>
      <c r="B875" s="20" t="s">
        <v>480</v>
      </c>
      <c r="C875" s="21" t="s">
        <v>484</v>
      </c>
      <c r="D875" s="17" t="s">
        <v>25</v>
      </c>
      <c r="E875" s="27">
        <f>E876</f>
        <v>400</v>
      </c>
      <c r="F875" s="27">
        <f>F876</f>
        <v>400</v>
      </c>
      <c r="G875" s="23">
        <f t="shared" si="92"/>
        <v>100</v>
      </c>
      <c r="H875" s="53">
        <f t="shared" si="93"/>
        <v>0</v>
      </c>
    </row>
    <row r="876" spans="1:8" ht="47.25" x14ac:dyDescent="0.25">
      <c r="A876" s="17" t="s">
        <v>257</v>
      </c>
      <c r="B876" s="20" t="s">
        <v>480</v>
      </c>
      <c r="C876" s="21" t="s">
        <v>484</v>
      </c>
      <c r="D876" s="17" t="s">
        <v>258</v>
      </c>
      <c r="E876" s="27">
        <v>400</v>
      </c>
      <c r="F876" s="27">
        <v>400</v>
      </c>
      <c r="G876" s="23">
        <f t="shared" si="92"/>
        <v>100</v>
      </c>
      <c r="H876" s="53">
        <f t="shared" si="93"/>
        <v>0</v>
      </c>
    </row>
    <row r="877" spans="1:8" ht="47.25" x14ac:dyDescent="0.25">
      <c r="A877" s="17" t="s">
        <v>485</v>
      </c>
      <c r="B877" s="20" t="s">
        <v>486</v>
      </c>
      <c r="C877" s="21" t="s">
        <v>12</v>
      </c>
      <c r="D877" s="17" t="s">
        <v>0</v>
      </c>
      <c r="E877" s="27">
        <f t="shared" ref="E877:F879" si="94">E878</f>
        <v>6676.8</v>
      </c>
      <c r="F877" s="27">
        <f t="shared" si="94"/>
        <v>6636.6963599999999</v>
      </c>
      <c r="G877" s="23">
        <f t="shared" si="92"/>
        <v>99.399358375269586</v>
      </c>
      <c r="H877" s="53">
        <f t="shared" si="93"/>
        <v>-40.103640000000269</v>
      </c>
    </row>
    <row r="878" spans="1:8" ht="63" x14ac:dyDescent="0.25">
      <c r="A878" s="17" t="s">
        <v>487</v>
      </c>
      <c r="B878" s="20" t="s">
        <v>486</v>
      </c>
      <c r="C878" s="21" t="s">
        <v>482</v>
      </c>
      <c r="D878" s="17" t="s">
        <v>0</v>
      </c>
      <c r="E878" s="27">
        <f t="shared" si="94"/>
        <v>6676.8</v>
      </c>
      <c r="F878" s="27">
        <f t="shared" si="94"/>
        <v>6636.6963599999999</v>
      </c>
      <c r="G878" s="23">
        <f t="shared" si="92"/>
        <v>99.399358375269586</v>
      </c>
      <c r="H878" s="53">
        <f t="shared" si="93"/>
        <v>-40.103640000000269</v>
      </c>
    </row>
    <row r="879" spans="1:8" ht="126" x14ac:dyDescent="0.25">
      <c r="A879" s="17" t="s">
        <v>24</v>
      </c>
      <c r="B879" s="20" t="s">
        <v>486</v>
      </c>
      <c r="C879" s="21" t="s">
        <v>482</v>
      </c>
      <c r="D879" s="17" t="s">
        <v>25</v>
      </c>
      <c r="E879" s="27">
        <f t="shared" si="94"/>
        <v>6676.8</v>
      </c>
      <c r="F879" s="27">
        <f t="shared" si="94"/>
        <v>6636.6963599999999</v>
      </c>
      <c r="G879" s="23">
        <f t="shared" si="92"/>
        <v>99.399358375269586</v>
      </c>
      <c r="H879" s="53">
        <f t="shared" si="93"/>
        <v>-40.103640000000269</v>
      </c>
    </row>
    <row r="880" spans="1:8" ht="47.25" x14ac:dyDescent="0.25">
      <c r="A880" s="17" t="s">
        <v>257</v>
      </c>
      <c r="B880" s="20" t="s">
        <v>486</v>
      </c>
      <c r="C880" s="21" t="s">
        <v>482</v>
      </c>
      <c r="D880" s="17" t="s">
        <v>258</v>
      </c>
      <c r="E880" s="27">
        <v>6676.8</v>
      </c>
      <c r="F880" s="27">
        <v>6636.6963599999999</v>
      </c>
      <c r="G880" s="23">
        <f t="shared" si="92"/>
        <v>99.399358375269586</v>
      </c>
      <c r="H880" s="53">
        <f t="shared" si="93"/>
        <v>-40.103640000000269</v>
      </c>
    </row>
    <row r="881" spans="1:8" x14ac:dyDescent="0.25">
      <c r="A881" s="17" t="s">
        <v>488</v>
      </c>
      <c r="B881" s="20" t="s">
        <v>489</v>
      </c>
      <c r="C881" s="21" t="s">
        <v>12</v>
      </c>
      <c r="D881" s="17" t="s">
        <v>0</v>
      </c>
      <c r="E881" s="27">
        <f>E882+E887+E890+E893+E898+E901</f>
        <v>194843.89999999997</v>
      </c>
      <c r="F881" s="27">
        <f>F882+F887+F890+F893+F898+F901</f>
        <v>193557.28561999995</v>
      </c>
      <c r="G881" s="23">
        <f t="shared" si="92"/>
        <v>99.339669150535372</v>
      </c>
      <c r="H881" s="53">
        <f t="shared" si="93"/>
        <v>-1286.6143800000136</v>
      </c>
    </row>
    <row r="882" spans="1:8" ht="47.25" x14ac:dyDescent="0.25">
      <c r="A882" s="17" t="s">
        <v>490</v>
      </c>
      <c r="B882" s="20" t="s">
        <v>489</v>
      </c>
      <c r="C882" s="21" t="s">
        <v>482</v>
      </c>
      <c r="D882" s="17" t="s">
        <v>0</v>
      </c>
      <c r="E882" s="27">
        <f>E883+E885</f>
        <v>186380.1</v>
      </c>
      <c r="F882" s="27">
        <f>F883+F885</f>
        <v>185198.20563999997</v>
      </c>
      <c r="G882" s="23">
        <f t="shared" si="92"/>
        <v>99.365868802516985</v>
      </c>
      <c r="H882" s="53">
        <f t="shared" si="93"/>
        <v>-1181.8943600000348</v>
      </c>
    </row>
    <row r="883" spans="1:8" ht="126" x14ac:dyDescent="0.25">
      <c r="A883" s="17" t="s">
        <v>24</v>
      </c>
      <c r="B883" s="20" t="s">
        <v>489</v>
      </c>
      <c r="C883" s="21" t="s">
        <v>482</v>
      </c>
      <c r="D883" s="17" t="s">
        <v>25</v>
      </c>
      <c r="E883" s="27">
        <f t="shared" ref="E883:F883" si="95">E884</f>
        <v>186303.9</v>
      </c>
      <c r="F883" s="27">
        <f t="shared" si="95"/>
        <v>185122.04699999996</v>
      </c>
      <c r="G883" s="23">
        <f t="shared" si="92"/>
        <v>99.365631637340911</v>
      </c>
      <c r="H883" s="53">
        <f t="shared" si="93"/>
        <v>-1181.8530000000319</v>
      </c>
    </row>
    <row r="884" spans="1:8" ht="47.25" x14ac:dyDescent="0.25">
      <c r="A884" s="17" t="s">
        <v>257</v>
      </c>
      <c r="B884" s="20" t="s">
        <v>489</v>
      </c>
      <c r="C884" s="21" t="s">
        <v>482</v>
      </c>
      <c r="D884" s="17" t="s">
        <v>258</v>
      </c>
      <c r="E884" s="27">
        <f>6233.8+135041+45029.1</f>
        <v>186303.9</v>
      </c>
      <c r="F884" s="27">
        <f>6168.547+134014.3+44939.2</f>
        <v>185122.04699999996</v>
      </c>
      <c r="G884" s="23">
        <f t="shared" si="92"/>
        <v>99.365631637340911</v>
      </c>
      <c r="H884" s="53">
        <f t="shared" si="93"/>
        <v>-1181.8530000000319</v>
      </c>
    </row>
    <row r="885" spans="1:8" ht="31.5" x14ac:dyDescent="0.25">
      <c r="A885" s="17" t="s">
        <v>57</v>
      </c>
      <c r="B885" s="20" t="s">
        <v>489</v>
      </c>
      <c r="C885" s="21" t="s">
        <v>482</v>
      </c>
      <c r="D885" s="17" t="s">
        <v>58</v>
      </c>
      <c r="E885" s="27">
        <f>E886</f>
        <v>76.2</v>
      </c>
      <c r="F885" s="27">
        <f>F886</f>
        <v>76.158640000000005</v>
      </c>
      <c r="G885" s="23">
        <f t="shared" si="92"/>
        <v>99.945721784776907</v>
      </c>
      <c r="H885" s="53">
        <f t="shared" si="93"/>
        <v>-4.1359999999997399E-2</v>
      </c>
    </row>
    <row r="886" spans="1:8" ht="47.25" x14ac:dyDescent="0.25">
      <c r="A886" s="17" t="s">
        <v>103</v>
      </c>
      <c r="B886" s="20" t="s">
        <v>489</v>
      </c>
      <c r="C886" s="21" t="s">
        <v>482</v>
      </c>
      <c r="D886" s="17" t="s">
        <v>104</v>
      </c>
      <c r="E886" s="27">
        <v>76.2</v>
      </c>
      <c r="F886" s="27">
        <v>76.158640000000005</v>
      </c>
      <c r="G886" s="23">
        <f t="shared" si="92"/>
        <v>99.945721784776907</v>
      </c>
      <c r="H886" s="53">
        <f t="shared" si="93"/>
        <v>-4.1359999999997399E-2</v>
      </c>
    </row>
    <row r="887" spans="1:8" ht="35.25" customHeight="1" x14ac:dyDescent="0.25">
      <c r="A887" s="17" t="s">
        <v>491</v>
      </c>
      <c r="B887" s="20" t="s">
        <v>489</v>
      </c>
      <c r="C887" s="21" t="s">
        <v>492</v>
      </c>
      <c r="D887" s="17" t="s">
        <v>0</v>
      </c>
      <c r="E887" s="27">
        <f>E888</f>
        <v>959</v>
      </c>
      <c r="F887" s="27">
        <f>F888</f>
        <v>947.03319999999997</v>
      </c>
      <c r="G887" s="23">
        <f t="shared" si="92"/>
        <v>98.752158498435875</v>
      </c>
      <c r="H887" s="53">
        <f t="shared" si="93"/>
        <v>-11.966800000000035</v>
      </c>
    </row>
    <row r="888" spans="1:8" ht="47.25" x14ac:dyDescent="0.25">
      <c r="A888" s="17" t="s">
        <v>28</v>
      </c>
      <c r="B888" s="20" t="s">
        <v>489</v>
      </c>
      <c r="C888" s="21" t="s">
        <v>492</v>
      </c>
      <c r="D888" s="17" t="s">
        <v>29</v>
      </c>
      <c r="E888" s="27">
        <f>E889</f>
        <v>959</v>
      </c>
      <c r="F888" s="27">
        <f>F889</f>
        <v>947.03319999999997</v>
      </c>
      <c r="G888" s="23">
        <f t="shared" si="92"/>
        <v>98.752158498435875</v>
      </c>
      <c r="H888" s="53">
        <f t="shared" si="93"/>
        <v>-11.966800000000035</v>
      </c>
    </row>
    <row r="889" spans="1:8" ht="63" x14ac:dyDescent="0.25">
      <c r="A889" s="17" t="s">
        <v>30</v>
      </c>
      <c r="B889" s="20" t="s">
        <v>489</v>
      </c>
      <c r="C889" s="21" t="s">
        <v>492</v>
      </c>
      <c r="D889" s="17" t="s">
        <v>31</v>
      </c>
      <c r="E889" s="27">
        <v>959</v>
      </c>
      <c r="F889" s="27">
        <v>947.03319999999997</v>
      </c>
      <c r="G889" s="23">
        <f t="shared" si="92"/>
        <v>98.752158498435875</v>
      </c>
      <c r="H889" s="53">
        <f t="shared" si="93"/>
        <v>-11.966800000000035</v>
      </c>
    </row>
    <row r="890" spans="1:8" ht="63" x14ac:dyDescent="0.25">
      <c r="A890" s="17" t="s">
        <v>493</v>
      </c>
      <c r="B890" s="20" t="s">
        <v>489</v>
      </c>
      <c r="C890" s="21" t="s">
        <v>494</v>
      </c>
      <c r="D890" s="17" t="s">
        <v>0</v>
      </c>
      <c r="E890" s="27">
        <f>E891</f>
        <v>1524.4</v>
      </c>
      <c r="F890" s="27">
        <f>F891</f>
        <v>1524.4</v>
      </c>
      <c r="G890" s="23">
        <f t="shared" si="92"/>
        <v>100</v>
      </c>
      <c r="H890" s="53">
        <f t="shared" si="93"/>
        <v>0</v>
      </c>
    </row>
    <row r="891" spans="1:8" ht="126" x14ac:dyDescent="0.25">
      <c r="A891" s="17" t="s">
        <v>24</v>
      </c>
      <c r="B891" s="20" t="s">
        <v>489</v>
      </c>
      <c r="C891" s="21" t="s">
        <v>494</v>
      </c>
      <c r="D891" s="17" t="s">
        <v>25</v>
      </c>
      <c r="E891" s="27">
        <f>E892</f>
        <v>1524.4</v>
      </c>
      <c r="F891" s="27">
        <f>F892</f>
        <v>1524.4</v>
      </c>
      <c r="G891" s="23">
        <f t="shared" si="92"/>
        <v>100</v>
      </c>
      <c r="H891" s="53">
        <f t="shared" si="93"/>
        <v>0</v>
      </c>
    </row>
    <row r="892" spans="1:8" ht="47.25" x14ac:dyDescent="0.25">
      <c r="A892" s="17" t="s">
        <v>257</v>
      </c>
      <c r="B892" s="20" t="s">
        <v>489</v>
      </c>
      <c r="C892" s="21" t="s">
        <v>494</v>
      </c>
      <c r="D892" s="17" t="s">
        <v>258</v>
      </c>
      <c r="E892" s="27">
        <v>1524.4</v>
      </c>
      <c r="F892" s="27">
        <v>1524.4</v>
      </c>
      <c r="G892" s="23">
        <f t="shared" si="92"/>
        <v>100</v>
      </c>
      <c r="H892" s="53">
        <f t="shared" si="93"/>
        <v>0</v>
      </c>
    </row>
    <row r="893" spans="1:8" ht="160.5" customHeight="1" x14ac:dyDescent="0.25">
      <c r="A893" s="17" t="s">
        <v>495</v>
      </c>
      <c r="B893" s="20" t="s">
        <v>489</v>
      </c>
      <c r="C893" s="21" t="s">
        <v>496</v>
      </c>
      <c r="D893" s="17" t="s">
        <v>0</v>
      </c>
      <c r="E893" s="27">
        <f>E894+E896</f>
        <v>2579.8000000000002</v>
      </c>
      <c r="F893" s="27">
        <f>F894+F896</f>
        <v>2565.9839000000002</v>
      </c>
      <c r="G893" s="23">
        <f t="shared" si="92"/>
        <v>99.464450732614935</v>
      </c>
      <c r="H893" s="53">
        <f t="shared" si="93"/>
        <v>-13.816100000000006</v>
      </c>
    </row>
    <row r="894" spans="1:8" ht="126" x14ac:dyDescent="0.25">
      <c r="A894" s="17" t="s">
        <v>24</v>
      </c>
      <c r="B894" s="20" t="s">
        <v>489</v>
      </c>
      <c r="C894" s="21" t="s">
        <v>496</v>
      </c>
      <c r="D894" s="17" t="s">
        <v>25</v>
      </c>
      <c r="E894" s="27">
        <f>E895</f>
        <v>2437.9</v>
      </c>
      <c r="F894" s="27">
        <f>F895</f>
        <v>2435.18264</v>
      </c>
      <c r="G894" s="23">
        <f t="shared" si="92"/>
        <v>99.888536855490372</v>
      </c>
      <c r="H894" s="53">
        <f t="shared" si="93"/>
        <v>-2.7173600000000988</v>
      </c>
    </row>
    <row r="895" spans="1:8" ht="47.25" x14ac:dyDescent="0.25">
      <c r="A895" s="17" t="s">
        <v>257</v>
      </c>
      <c r="B895" s="20" t="s">
        <v>489</v>
      </c>
      <c r="C895" s="21" t="s">
        <v>496</v>
      </c>
      <c r="D895" s="17" t="s">
        <v>258</v>
      </c>
      <c r="E895" s="27">
        <v>2437.9</v>
      </c>
      <c r="F895" s="27">
        <v>2435.18264</v>
      </c>
      <c r="G895" s="23">
        <f t="shared" si="92"/>
        <v>99.888536855490372</v>
      </c>
      <c r="H895" s="53">
        <f t="shared" si="93"/>
        <v>-2.7173600000000988</v>
      </c>
    </row>
    <row r="896" spans="1:8" ht="48" customHeight="1" x14ac:dyDescent="0.25">
      <c r="A896" s="17" t="s">
        <v>28</v>
      </c>
      <c r="B896" s="20" t="s">
        <v>489</v>
      </c>
      <c r="C896" s="21" t="s">
        <v>496</v>
      </c>
      <c r="D896" s="17" t="s">
        <v>29</v>
      </c>
      <c r="E896" s="27">
        <f>E897</f>
        <v>141.9</v>
      </c>
      <c r="F896" s="27">
        <f>F897</f>
        <v>130.80126000000001</v>
      </c>
      <c r="G896" s="23">
        <f t="shared" si="92"/>
        <v>92.178477801268514</v>
      </c>
      <c r="H896" s="53">
        <f t="shared" si="93"/>
        <v>-11.098739999999992</v>
      </c>
    </row>
    <row r="897" spans="1:8" ht="63" x14ac:dyDescent="0.25">
      <c r="A897" s="17" t="s">
        <v>30</v>
      </c>
      <c r="B897" s="20" t="s">
        <v>489</v>
      </c>
      <c r="C897" s="21" t="s">
        <v>496</v>
      </c>
      <c r="D897" s="17" t="s">
        <v>31</v>
      </c>
      <c r="E897" s="27">
        <v>141.9</v>
      </c>
      <c r="F897" s="27">
        <v>130.80126000000001</v>
      </c>
      <c r="G897" s="23">
        <f t="shared" si="92"/>
        <v>92.178477801268514</v>
      </c>
      <c r="H897" s="53">
        <f t="shared" si="93"/>
        <v>-11.098739999999992</v>
      </c>
    </row>
    <row r="898" spans="1:8" ht="78.75" x14ac:dyDescent="0.25">
      <c r="A898" s="17" t="s">
        <v>497</v>
      </c>
      <c r="B898" s="20" t="s">
        <v>489</v>
      </c>
      <c r="C898" s="21" t="s">
        <v>498</v>
      </c>
      <c r="D898" s="17" t="s">
        <v>0</v>
      </c>
      <c r="E898" s="27">
        <f t="shared" ref="E898:F899" si="96">E899</f>
        <v>1680.8</v>
      </c>
      <c r="F898" s="27">
        <f t="shared" si="96"/>
        <v>1680.8</v>
      </c>
      <c r="G898" s="23">
        <f t="shared" si="92"/>
        <v>100</v>
      </c>
      <c r="H898" s="53">
        <f t="shared" si="93"/>
        <v>0</v>
      </c>
    </row>
    <row r="899" spans="1:8" ht="126" x14ac:dyDescent="0.25">
      <c r="A899" s="17" t="s">
        <v>24</v>
      </c>
      <c r="B899" s="20" t="s">
        <v>489</v>
      </c>
      <c r="C899" s="21" t="s">
        <v>498</v>
      </c>
      <c r="D899" s="17" t="s">
        <v>25</v>
      </c>
      <c r="E899" s="27">
        <f t="shared" si="96"/>
        <v>1680.8</v>
      </c>
      <c r="F899" s="27">
        <f t="shared" si="96"/>
        <v>1680.8</v>
      </c>
      <c r="G899" s="23">
        <f t="shared" si="92"/>
        <v>100</v>
      </c>
      <c r="H899" s="53">
        <f t="shared" si="93"/>
        <v>0</v>
      </c>
    </row>
    <row r="900" spans="1:8" ht="31.5" x14ac:dyDescent="0.25">
      <c r="A900" s="17" t="s">
        <v>26</v>
      </c>
      <c r="B900" s="20" t="s">
        <v>489</v>
      </c>
      <c r="C900" s="21" t="s">
        <v>498</v>
      </c>
      <c r="D900" s="17" t="s">
        <v>27</v>
      </c>
      <c r="E900" s="27">
        <v>1680.8</v>
      </c>
      <c r="F900" s="27">
        <v>1680.8</v>
      </c>
      <c r="G900" s="23">
        <f t="shared" si="92"/>
        <v>100</v>
      </c>
      <c r="H900" s="53">
        <f t="shared" si="93"/>
        <v>0</v>
      </c>
    </row>
    <row r="901" spans="1:8" ht="157.5" x14ac:dyDescent="0.25">
      <c r="A901" s="17" t="s">
        <v>499</v>
      </c>
      <c r="B901" s="20" t="s">
        <v>489</v>
      </c>
      <c r="C901" s="21" t="s">
        <v>256</v>
      </c>
      <c r="D901" s="17" t="s">
        <v>0</v>
      </c>
      <c r="E901" s="27">
        <f>E902+E904</f>
        <v>1719.8</v>
      </c>
      <c r="F901" s="27">
        <f>F902+F904</f>
        <v>1640.8628799999999</v>
      </c>
      <c r="G901" s="23">
        <f t="shared" si="92"/>
        <v>95.410098848703342</v>
      </c>
      <c r="H901" s="53">
        <f t="shared" si="93"/>
        <v>-78.93712000000005</v>
      </c>
    </row>
    <row r="902" spans="1:8" ht="126" x14ac:dyDescent="0.25">
      <c r="A902" s="17" t="s">
        <v>24</v>
      </c>
      <c r="B902" s="20" t="s">
        <v>489</v>
      </c>
      <c r="C902" s="21" t="s">
        <v>256</v>
      </c>
      <c r="D902" s="17" t="s">
        <v>25</v>
      </c>
      <c r="E902" s="27">
        <f>E903</f>
        <v>1502.2</v>
      </c>
      <c r="F902" s="27">
        <f>F903</f>
        <v>1440.8628799999999</v>
      </c>
      <c r="G902" s="23">
        <f t="shared" si="92"/>
        <v>95.916847290640391</v>
      </c>
      <c r="H902" s="53">
        <f t="shared" si="93"/>
        <v>-61.337120000000141</v>
      </c>
    </row>
    <row r="903" spans="1:8" ht="47.25" x14ac:dyDescent="0.25">
      <c r="A903" s="17" t="s">
        <v>257</v>
      </c>
      <c r="B903" s="20" t="s">
        <v>489</v>
      </c>
      <c r="C903" s="21" t="s">
        <v>256</v>
      </c>
      <c r="D903" s="17" t="s">
        <v>258</v>
      </c>
      <c r="E903" s="27">
        <v>1502.2</v>
      </c>
      <c r="F903" s="27">
        <v>1440.8628799999999</v>
      </c>
      <c r="G903" s="23">
        <f t="shared" si="92"/>
        <v>95.916847290640391</v>
      </c>
      <c r="H903" s="53">
        <f t="shared" si="93"/>
        <v>-61.337120000000141</v>
      </c>
    </row>
    <row r="904" spans="1:8" ht="47.25" x14ac:dyDescent="0.25">
      <c r="A904" s="28" t="s">
        <v>28</v>
      </c>
      <c r="B904" s="29" t="s">
        <v>489</v>
      </c>
      <c r="C904" s="30" t="s">
        <v>256</v>
      </c>
      <c r="D904" s="28" t="s">
        <v>29</v>
      </c>
      <c r="E904" s="27">
        <f>E905</f>
        <v>217.6</v>
      </c>
      <c r="F904" s="27">
        <f>F905</f>
        <v>200</v>
      </c>
      <c r="G904" s="32">
        <f t="shared" si="92"/>
        <v>91.911764705882362</v>
      </c>
      <c r="H904" s="58">
        <f t="shared" si="93"/>
        <v>-17.599999999999994</v>
      </c>
    </row>
    <row r="905" spans="1:8" ht="63" x14ac:dyDescent="0.25">
      <c r="A905" s="28" t="s">
        <v>30</v>
      </c>
      <c r="B905" s="29" t="s">
        <v>489</v>
      </c>
      <c r="C905" s="30" t="s">
        <v>256</v>
      </c>
      <c r="D905" s="28" t="s">
        <v>31</v>
      </c>
      <c r="E905" s="27">
        <v>217.6</v>
      </c>
      <c r="F905" s="27">
        <v>200</v>
      </c>
      <c r="G905" s="32">
        <f t="shared" si="92"/>
        <v>91.911764705882362</v>
      </c>
      <c r="H905" s="58">
        <f t="shared" si="93"/>
        <v>-17.599999999999994</v>
      </c>
    </row>
    <row r="906" spans="1:8" ht="47.25" x14ac:dyDescent="0.25">
      <c r="A906" s="17" t="s">
        <v>500</v>
      </c>
      <c r="B906" s="20" t="s">
        <v>501</v>
      </c>
      <c r="C906" s="21" t="s">
        <v>12</v>
      </c>
      <c r="D906" s="17" t="s">
        <v>0</v>
      </c>
      <c r="E906" s="27">
        <f t="shared" ref="E906:F908" si="97">E907</f>
        <v>4389</v>
      </c>
      <c r="F906" s="27">
        <f t="shared" si="97"/>
        <v>4385.0575399999998</v>
      </c>
      <c r="G906" s="23">
        <f t="shared" si="92"/>
        <v>99.910174071542485</v>
      </c>
      <c r="H906" s="53">
        <f t="shared" si="93"/>
        <v>-3.9424600000002101</v>
      </c>
    </row>
    <row r="907" spans="1:8" ht="63" x14ac:dyDescent="0.25">
      <c r="A907" s="17" t="s">
        <v>502</v>
      </c>
      <c r="B907" s="20" t="s">
        <v>501</v>
      </c>
      <c r="C907" s="21" t="s">
        <v>482</v>
      </c>
      <c r="D907" s="17" t="s">
        <v>0</v>
      </c>
      <c r="E907" s="27">
        <f t="shared" si="97"/>
        <v>4389</v>
      </c>
      <c r="F907" s="27">
        <f t="shared" si="97"/>
        <v>4385.0575399999998</v>
      </c>
      <c r="G907" s="23">
        <f t="shared" si="92"/>
        <v>99.910174071542485</v>
      </c>
      <c r="H907" s="53">
        <f t="shared" si="93"/>
        <v>-3.9424600000002101</v>
      </c>
    </row>
    <row r="908" spans="1:8" ht="126" x14ac:dyDescent="0.25">
      <c r="A908" s="17" t="s">
        <v>24</v>
      </c>
      <c r="B908" s="20" t="s">
        <v>501</v>
      </c>
      <c r="C908" s="21" t="s">
        <v>482</v>
      </c>
      <c r="D908" s="17" t="s">
        <v>25</v>
      </c>
      <c r="E908" s="27">
        <f t="shared" si="97"/>
        <v>4389</v>
      </c>
      <c r="F908" s="27">
        <f t="shared" si="97"/>
        <v>4385.0575399999998</v>
      </c>
      <c r="G908" s="23">
        <f t="shared" si="92"/>
        <v>99.910174071542485</v>
      </c>
      <c r="H908" s="53">
        <f t="shared" si="93"/>
        <v>-3.9424600000002101</v>
      </c>
    </row>
    <row r="909" spans="1:8" ht="47.25" x14ac:dyDescent="0.25">
      <c r="A909" s="17" t="s">
        <v>257</v>
      </c>
      <c r="B909" s="20" t="s">
        <v>501</v>
      </c>
      <c r="C909" s="21" t="s">
        <v>482</v>
      </c>
      <c r="D909" s="17" t="s">
        <v>258</v>
      </c>
      <c r="E909" s="27">
        <v>4389</v>
      </c>
      <c r="F909" s="27">
        <v>4385.0575399999998</v>
      </c>
      <c r="G909" s="23">
        <f t="shared" si="92"/>
        <v>99.910174071542485</v>
      </c>
      <c r="H909" s="53">
        <f t="shared" si="93"/>
        <v>-3.9424600000002101</v>
      </c>
    </row>
    <row r="910" spans="1:8" ht="31.5" x14ac:dyDescent="0.25">
      <c r="A910" s="14" t="s">
        <v>503</v>
      </c>
      <c r="B910" s="15" t="s">
        <v>504</v>
      </c>
      <c r="C910" s="16" t="s">
        <v>12</v>
      </c>
      <c r="D910" s="17" t="s">
        <v>0</v>
      </c>
      <c r="E910" s="37">
        <f>E911+E917+E925+E938+E947+E971</f>
        <v>114225.4</v>
      </c>
      <c r="F910" s="37">
        <f>F911+F917+F925+F938+F947+F971</f>
        <v>110938.80649</v>
      </c>
      <c r="G910" s="19">
        <f t="shared" si="92"/>
        <v>97.122712190108345</v>
      </c>
      <c r="H910" s="54">
        <f t="shared" si="93"/>
        <v>-3286.5935099999915</v>
      </c>
    </row>
    <row r="911" spans="1:8" ht="31.5" x14ac:dyDescent="0.25">
      <c r="A911" s="17" t="s">
        <v>505</v>
      </c>
      <c r="B911" s="20" t="s">
        <v>506</v>
      </c>
      <c r="C911" s="21" t="s">
        <v>12</v>
      </c>
      <c r="D911" s="17" t="s">
        <v>0</v>
      </c>
      <c r="E911" s="27">
        <f t="shared" ref="E911:F911" si="98">E912</f>
        <v>380.8</v>
      </c>
      <c r="F911" s="27">
        <f t="shared" si="98"/>
        <v>380.8</v>
      </c>
      <c r="G911" s="23">
        <f t="shared" si="92"/>
        <v>100</v>
      </c>
      <c r="H911" s="53">
        <f t="shared" si="93"/>
        <v>0</v>
      </c>
    </row>
    <row r="912" spans="1:8" ht="31.5" x14ac:dyDescent="0.25">
      <c r="A912" s="17" t="s">
        <v>505</v>
      </c>
      <c r="B912" s="20" t="s">
        <v>506</v>
      </c>
      <c r="C912" s="21" t="s">
        <v>507</v>
      </c>
      <c r="D912" s="17" t="s">
        <v>0</v>
      </c>
      <c r="E912" s="27">
        <f>E913+E915</f>
        <v>380.8</v>
      </c>
      <c r="F912" s="27">
        <f>F913+F915</f>
        <v>380.8</v>
      </c>
      <c r="G912" s="23">
        <f t="shared" si="92"/>
        <v>100</v>
      </c>
      <c r="H912" s="53">
        <f t="shared" si="93"/>
        <v>0</v>
      </c>
    </row>
    <row r="913" spans="1:8" ht="47.25" x14ac:dyDescent="0.25">
      <c r="A913" s="17" t="s">
        <v>28</v>
      </c>
      <c r="B913" s="20" t="s">
        <v>506</v>
      </c>
      <c r="C913" s="21" t="s">
        <v>507</v>
      </c>
      <c r="D913" s="17" t="s">
        <v>29</v>
      </c>
      <c r="E913" s="27">
        <f>E914</f>
        <v>280</v>
      </c>
      <c r="F913" s="27">
        <f>F914</f>
        <v>280</v>
      </c>
      <c r="G913" s="23">
        <f t="shared" si="92"/>
        <v>100</v>
      </c>
      <c r="H913" s="53">
        <f t="shared" si="93"/>
        <v>0</v>
      </c>
    </row>
    <row r="914" spans="1:8" ht="63" x14ac:dyDescent="0.25">
      <c r="A914" s="17" t="s">
        <v>30</v>
      </c>
      <c r="B914" s="20" t="s">
        <v>506</v>
      </c>
      <c r="C914" s="21" t="s">
        <v>507</v>
      </c>
      <c r="D914" s="17" t="s">
        <v>31</v>
      </c>
      <c r="E914" s="27">
        <v>280</v>
      </c>
      <c r="F914" s="27">
        <v>280</v>
      </c>
      <c r="G914" s="23">
        <f t="shared" si="92"/>
        <v>100</v>
      </c>
      <c r="H914" s="53">
        <f t="shared" si="93"/>
        <v>0</v>
      </c>
    </row>
    <row r="915" spans="1:8" ht="17.25" customHeight="1" x14ac:dyDescent="0.25">
      <c r="A915" s="17" t="s">
        <v>32</v>
      </c>
      <c r="B915" s="20" t="s">
        <v>506</v>
      </c>
      <c r="C915" s="21" t="s">
        <v>507</v>
      </c>
      <c r="D915" s="17" t="s">
        <v>33</v>
      </c>
      <c r="E915" s="27">
        <f>E916</f>
        <v>100.8</v>
      </c>
      <c r="F915" s="27">
        <f>F916</f>
        <v>100.8</v>
      </c>
      <c r="G915" s="23">
        <f t="shared" si="92"/>
        <v>100</v>
      </c>
      <c r="H915" s="53">
        <f t="shared" si="93"/>
        <v>0</v>
      </c>
    </row>
    <row r="916" spans="1:8" ht="18" customHeight="1" x14ac:dyDescent="0.25">
      <c r="A916" s="17" t="s">
        <v>464</v>
      </c>
      <c r="B916" s="20" t="s">
        <v>506</v>
      </c>
      <c r="C916" s="21" t="s">
        <v>507</v>
      </c>
      <c r="D916" s="17" t="s">
        <v>465</v>
      </c>
      <c r="E916" s="27">
        <v>100.8</v>
      </c>
      <c r="F916" s="27">
        <v>100.8</v>
      </c>
      <c r="G916" s="23">
        <f t="shared" si="92"/>
        <v>100</v>
      </c>
      <c r="H916" s="53">
        <f t="shared" si="93"/>
        <v>0</v>
      </c>
    </row>
    <row r="917" spans="1:8" ht="94.5" x14ac:dyDescent="0.25">
      <c r="A917" s="17" t="s">
        <v>508</v>
      </c>
      <c r="B917" s="20" t="s">
        <v>509</v>
      </c>
      <c r="C917" s="21" t="s">
        <v>12</v>
      </c>
      <c r="D917" s="17" t="s">
        <v>0</v>
      </c>
      <c r="E917" s="27">
        <f>E918</f>
        <v>38345.800000000003</v>
      </c>
      <c r="F917" s="27">
        <f>F918</f>
        <v>38150.036670000001</v>
      </c>
      <c r="G917" s="23">
        <f t="shared" si="92"/>
        <v>99.48947908245492</v>
      </c>
      <c r="H917" s="53">
        <f t="shared" si="93"/>
        <v>-195.76333000000159</v>
      </c>
    </row>
    <row r="918" spans="1:8" ht="47.25" x14ac:dyDescent="0.25">
      <c r="A918" s="17" t="s">
        <v>510</v>
      </c>
      <c r="B918" s="20" t="s">
        <v>509</v>
      </c>
      <c r="C918" s="21" t="s">
        <v>16</v>
      </c>
      <c r="D918" s="17" t="s">
        <v>0</v>
      </c>
      <c r="E918" s="27">
        <f>E919+E921+E923</f>
        <v>38345.800000000003</v>
      </c>
      <c r="F918" s="27">
        <f>F919+F921+F923</f>
        <v>38150.036670000001</v>
      </c>
      <c r="G918" s="23">
        <f t="shared" si="92"/>
        <v>99.48947908245492</v>
      </c>
      <c r="H918" s="53">
        <f t="shared" si="93"/>
        <v>-195.76333000000159</v>
      </c>
    </row>
    <row r="919" spans="1:8" ht="126" x14ac:dyDescent="0.25">
      <c r="A919" s="17" t="s">
        <v>24</v>
      </c>
      <c r="B919" s="20" t="s">
        <v>509</v>
      </c>
      <c r="C919" s="21" t="s">
        <v>16</v>
      </c>
      <c r="D919" s="17" t="s">
        <v>25</v>
      </c>
      <c r="E919" s="27">
        <f>E920</f>
        <v>36776.300000000003</v>
      </c>
      <c r="F919" s="27">
        <f>F920</f>
        <v>36631.66315</v>
      </c>
      <c r="G919" s="23">
        <f t="shared" si="92"/>
        <v>99.606711795368213</v>
      </c>
      <c r="H919" s="53">
        <f t="shared" si="93"/>
        <v>-144.6368500000026</v>
      </c>
    </row>
    <row r="920" spans="1:8" ht="31.5" x14ac:dyDescent="0.25">
      <c r="A920" s="17" t="s">
        <v>26</v>
      </c>
      <c r="B920" s="20" t="s">
        <v>509</v>
      </c>
      <c r="C920" s="21" t="s">
        <v>16</v>
      </c>
      <c r="D920" s="17" t="s">
        <v>27</v>
      </c>
      <c r="E920" s="27">
        <v>36776.300000000003</v>
      </c>
      <c r="F920" s="27">
        <v>36631.66315</v>
      </c>
      <c r="G920" s="23">
        <f t="shared" si="92"/>
        <v>99.606711795368213</v>
      </c>
      <c r="H920" s="53">
        <f t="shared" si="93"/>
        <v>-144.6368500000026</v>
      </c>
    </row>
    <row r="921" spans="1:8" ht="47.25" x14ac:dyDescent="0.25">
      <c r="A921" s="17" t="s">
        <v>28</v>
      </c>
      <c r="B921" s="20" t="s">
        <v>509</v>
      </c>
      <c r="C921" s="21" t="s">
        <v>16</v>
      </c>
      <c r="D921" s="17" t="s">
        <v>29</v>
      </c>
      <c r="E921" s="27">
        <f>E922</f>
        <v>1561.5</v>
      </c>
      <c r="F921" s="27">
        <f>F922</f>
        <v>1515.6305199999999</v>
      </c>
      <c r="G921" s="23">
        <f t="shared" si="92"/>
        <v>97.062473262888247</v>
      </c>
      <c r="H921" s="53">
        <f t="shared" si="93"/>
        <v>-45.869480000000067</v>
      </c>
    </row>
    <row r="922" spans="1:8" ht="63" x14ac:dyDescent="0.25">
      <c r="A922" s="17" t="s">
        <v>30</v>
      </c>
      <c r="B922" s="20" t="s">
        <v>509</v>
      </c>
      <c r="C922" s="21" t="s">
        <v>16</v>
      </c>
      <c r="D922" s="17" t="s">
        <v>31</v>
      </c>
      <c r="E922" s="27">
        <f>1540.5+21</f>
        <v>1561.5</v>
      </c>
      <c r="F922" s="27">
        <f>1494.63052+21</f>
        <v>1515.6305199999999</v>
      </c>
      <c r="G922" s="23">
        <f t="shared" si="92"/>
        <v>97.062473262888247</v>
      </c>
      <c r="H922" s="53">
        <f t="shared" si="93"/>
        <v>-45.869480000000067</v>
      </c>
    </row>
    <row r="923" spans="1:8" ht="31.5" x14ac:dyDescent="0.25">
      <c r="A923" s="17" t="s">
        <v>32</v>
      </c>
      <c r="B923" s="20" t="s">
        <v>509</v>
      </c>
      <c r="C923" s="21" t="s">
        <v>16</v>
      </c>
      <c r="D923" s="17" t="s">
        <v>33</v>
      </c>
      <c r="E923" s="27">
        <f>E924</f>
        <v>8</v>
      </c>
      <c r="F923" s="27">
        <f>F924</f>
        <v>2.7429999999999999</v>
      </c>
      <c r="G923" s="23">
        <f t="shared" si="92"/>
        <v>34.287500000000001</v>
      </c>
      <c r="H923" s="53">
        <f t="shared" si="93"/>
        <v>-5.2569999999999997</v>
      </c>
    </row>
    <row r="924" spans="1:8" ht="31.5" x14ac:dyDescent="0.25">
      <c r="A924" s="17" t="s">
        <v>34</v>
      </c>
      <c r="B924" s="20" t="s">
        <v>509</v>
      </c>
      <c r="C924" s="21" t="s">
        <v>16</v>
      </c>
      <c r="D924" s="17" t="s">
        <v>35</v>
      </c>
      <c r="E924" s="27">
        <v>8</v>
      </c>
      <c r="F924" s="27">
        <v>2.7429999999999999</v>
      </c>
      <c r="G924" s="23">
        <f t="shared" si="92"/>
        <v>34.287500000000001</v>
      </c>
      <c r="H924" s="53">
        <f t="shared" si="93"/>
        <v>-5.2569999999999997</v>
      </c>
    </row>
    <row r="925" spans="1:8" ht="47.25" x14ac:dyDescent="0.25">
      <c r="A925" s="17" t="s">
        <v>511</v>
      </c>
      <c r="B925" s="20" t="s">
        <v>512</v>
      </c>
      <c r="C925" s="21" t="s">
        <v>12</v>
      </c>
      <c r="D925" s="17" t="s">
        <v>0</v>
      </c>
      <c r="E925" s="27">
        <f>E926+E929+E935</f>
        <v>19730.5</v>
      </c>
      <c r="F925" s="27">
        <f>F926+F929+F935</f>
        <v>19689.39486</v>
      </c>
      <c r="G925" s="23">
        <f t="shared" si="92"/>
        <v>99.791667013000179</v>
      </c>
      <c r="H925" s="53">
        <f t="shared" si="93"/>
        <v>-41.105139999999665</v>
      </c>
    </row>
    <row r="926" spans="1:8" ht="47.25" x14ac:dyDescent="0.25">
      <c r="A926" s="17" t="s">
        <v>511</v>
      </c>
      <c r="B926" s="20" t="s">
        <v>512</v>
      </c>
      <c r="C926" s="21" t="s">
        <v>492</v>
      </c>
      <c r="D926" s="17" t="s">
        <v>0</v>
      </c>
      <c r="E926" s="27">
        <f t="shared" ref="E926:F927" si="99">E927</f>
        <v>86</v>
      </c>
      <c r="F926" s="27">
        <f t="shared" si="99"/>
        <v>86</v>
      </c>
      <c r="G926" s="23">
        <f t="shared" si="92"/>
        <v>100</v>
      </c>
      <c r="H926" s="53">
        <f t="shared" si="93"/>
        <v>0</v>
      </c>
    </row>
    <row r="927" spans="1:8" ht="47.25" x14ac:dyDescent="0.25">
      <c r="A927" s="17" t="s">
        <v>28</v>
      </c>
      <c r="B927" s="20" t="s">
        <v>512</v>
      </c>
      <c r="C927" s="21" t="s">
        <v>492</v>
      </c>
      <c r="D927" s="17" t="s">
        <v>29</v>
      </c>
      <c r="E927" s="27">
        <f t="shared" si="99"/>
        <v>86</v>
      </c>
      <c r="F927" s="27">
        <f t="shared" si="99"/>
        <v>86</v>
      </c>
      <c r="G927" s="23">
        <f t="shared" si="92"/>
        <v>100</v>
      </c>
      <c r="H927" s="53">
        <f t="shared" si="93"/>
        <v>0</v>
      </c>
    </row>
    <row r="928" spans="1:8" ht="63" x14ac:dyDescent="0.25">
      <c r="A928" s="17" t="s">
        <v>30</v>
      </c>
      <c r="B928" s="20" t="s">
        <v>512</v>
      </c>
      <c r="C928" s="21" t="s">
        <v>492</v>
      </c>
      <c r="D928" s="17" t="s">
        <v>31</v>
      </c>
      <c r="E928" s="27">
        <v>86</v>
      </c>
      <c r="F928" s="27">
        <v>86</v>
      </c>
      <c r="G928" s="23">
        <f t="shared" si="92"/>
        <v>100</v>
      </c>
      <c r="H928" s="53">
        <f t="shared" si="93"/>
        <v>0</v>
      </c>
    </row>
    <row r="929" spans="1:8" ht="63" x14ac:dyDescent="0.25">
      <c r="A929" s="17" t="s">
        <v>513</v>
      </c>
      <c r="B929" s="20" t="s">
        <v>512</v>
      </c>
      <c r="C929" s="21" t="s">
        <v>514</v>
      </c>
      <c r="D929" s="17" t="s">
        <v>0</v>
      </c>
      <c r="E929" s="27">
        <f>E930+E932</f>
        <v>19638.3</v>
      </c>
      <c r="F929" s="27">
        <f>F930+F932</f>
        <v>19597.19486</v>
      </c>
      <c r="G929" s="23">
        <f t="shared" si="92"/>
        <v>99.790688908917787</v>
      </c>
      <c r="H929" s="53">
        <f t="shared" si="93"/>
        <v>-41.105139999999665</v>
      </c>
    </row>
    <row r="930" spans="1:8" ht="47.25" x14ac:dyDescent="0.25">
      <c r="A930" s="17" t="s">
        <v>28</v>
      </c>
      <c r="B930" s="20" t="s">
        <v>512</v>
      </c>
      <c r="C930" s="21" t="s">
        <v>514</v>
      </c>
      <c r="D930" s="17" t="s">
        <v>29</v>
      </c>
      <c r="E930" s="27">
        <f>E931</f>
        <v>1558.6</v>
      </c>
      <c r="F930" s="27">
        <f>F931</f>
        <v>1520.7783099999999</v>
      </c>
      <c r="G930" s="23">
        <f t="shared" ref="G930:G975" si="100">F930/E930*100</f>
        <v>97.573354933915056</v>
      </c>
      <c r="H930" s="53">
        <f t="shared" ref="H930:H975" si="101">F930-E930</f>
        <v>-37.82168999999999</v>
      </c>
    </row>
    <row r="931" spans="1:8" ht="63" x14ac:dyDescent="0.25">
      <c r="A931" s="17" t="s">
        <v>30</v>
      </c>
      <c r="B931" s="20" t="s">
        <v>512</v>
      </c>
      <c r="C931" s="21" t="s">
        <v>514</v>
      </c>
      <c r="D931" s="17" t="s">
        <v>31</v>
      </c>
      <c r="E931" s="27">
        <v>1558.6</v>
      </c>
      <c r="F931" s="27">
        <v>1520.7783099999999</v>
      </c>
      <c r="G931" s="23">
        <f t="shared" si="100"/>
        <v>97.573354933915056</v>
      </c>
      <c r="H931" s="53">
        <f t="shared" si="101"/>
        <v>-37.82168999999999</v>
      </c>
    </row>
    <row r="932" spans="1:8" ht="21.75" customHeight="1" x14ac:dyDescent="0.25">
      <c r="A932" s="17" t="s">
        <v>32</v>
      </c>
      <c r="B932" s="20" t="s">
        <v>512</v>
      </c>
      <c r="C932" s="21" t="s">
        <v>514</v>
      </c>
      <c r="D932" s="17" t="s">
        <v>33</v>
      </c>
      <c r="E932" s="27">
        <f>E933+E934</f>
        <v>18079.7</v>
      </c>
      <c r="F932" s="27">
        <f>F933+F934</f>
        <v>18076.416549999998</v>
      </c>
      <c r="G932" s="23">
        <f t="shared" si="100"/>
        <v>99.981839023877598</v>
      </c>
      <c r="H932" s="53">
        <f t="shared" si="101"/>
        <v>-3.283450000002631</v>
      </c>
    </row>
    <row r="933" spans="1:8" ht="23.25" customHeight="1" x14ac:dyDescent="0.25">
      <c r="A933" s="17" t="s">
        <v>349</v>
      </c>
      <c r="B933" s="20" t="s">
        <v>512</v>
      </c>
      <c r="C933" s="21" t="s">
        <v>514</v>
      </c>
      <c r="D933" s="17" t="s">
        <v>350</v>
      </c>
      <c r="E933" s="27">
        <v>17658.900000000001</v>
      </c>
      <c r="F933" s="27">
        <v>17658.826489999999</v>
      </c>
      <c r="G933" s="23">
        <f t="shared" si="100"/>
        <v>99.999583722655416</v>
      </c>
      <c r="H933" s="53">
        <f t="shared" si="101"/>
        <v>-7.3510000001988374E-2</v>
      </c>
    </row>
    <row r="934" spans="1:8" ht="31.5" x14ac:dyDescent="0.25">
      <c r="A934" s="17" t="s">
        <v>34</v>
      </c>
      <c r="B934" s="20" t="s">
        <v>512</v>
      </c>
      <c r="C934" s="21" t="s">
        <v>514</v>
      </c>
      <c r="D934" s="17" t="s">
        <v>35</v>
      </c>
      <c r="E934" s="27">
        <v>420.8</v>
      </c>
      <c r="F934" s="27">
        <v>417.59005999999999</v>
      </c>
      <c r="G934" s="23">
        <f t="shared" si="100"/>
        <v>99.237181558935362</v>
      </c>
      <c r="H934" s="53">
        <f t="shared" si="101"/>
        <v>-3.2099400000000173</v>
      </c>
    </row>
    <row r="935" spans="1:8" ht="110.25" x14ac:dyDescent="0.25">
      <c r="A935" s="17" t="s">
        <v>515</v>
      </c>
      <c r="B935" s="20" t="s">
        <v>512</v>
      </c>
      <c r="C935" s="21" t="s">
        <v>516</v>
      </c>
      <c r="D935" s="17" t="s">
        <v>0</v>
      </c>
      <c r="E935" s="27">
        <f t="shared" ref="E935:F936" si="102">E936</f>
        <v>6.2</v>
      </c>
      <c r="F935" s="27">
        <f t="shared" si="102"/>
        <v>6.2</v>
      </c>
      <c r="G935" s="23">
        <f t="shared" si="100"/>
        <v>100</v>
      </c>
      <c r="H935" s="53">
        <f t="shared" si="101"/>
        <v>0</v>
      </c>
    </row>
    <row r="936" spans="1:8" ht="53.25" customHeight="1" x14ac:dyDescent="0.25">
      <c r="A936" s="17" t="s">
        <v>28</v>
      </c>
      <c r="B936" s="20" t="s">
        <v>512</v>
      </c>
      <c r="C936" s="21" t="s">
        <v>516</v>
      </c>
      <c r="D936" s="17" t="s">
        <v>29</v>
      </c>
      <c r="E936" s="27">
        <f t="shared" si="102"/>
        <v>6.2</v>
      </c>
      <c r="F936" s="27">
        <f t="shared" si="102"/>
        <v>6.2</v>
      </c>
      <c r="G936" s="23">
        <f t="shared" si="100"/>
        <v>100</v>
      </c>
      <c r="H936" s="53">
        <f t="shared" si="101"/>
        <v>0</v>
      </c>
    </row>
    <row r="937" spans="1:8" ht="63" x14ac:dyDescent="0.25">
      <c r="A937" s="17" t="s">
        <v>30</v>
      </c>
      <c r="B937" s="20" t="s">
        <v>512</v>
      </c>
      <c r="C937" s="21" t="s">
        <v>516</v>
      </c>
      <c r="D937" s="17" t="s">
        <v>31</v>
      </c>
      <c r="E937" s="27">
        <v>6.2</v>
      </c>
      <c r="F937" s="27">
        <v>6.2</v>
      </c>
      <c r="G937" s="23">
        <f t="shared" si="100"/>
        <v>100</v>
      </c>
      <c r="H937" s="53">
        <f t="shared" si="101"/>
        <v>0</v>
      </c>
    </row>
    <row r="938" spans="1:8" ht="31.5" x14ac:dyDescent="0.25">
      <c r="A938" s="17" t="s">
        <v>517</v>
      </c>
      <c r="B938" s="20" t="s">
        <v>518</v>
      </c>
      <c r="C938" s="21" t="s">
        <v>12</v>
      </c>
      <c r="D938" s="17" t="s">
        <v>0</v>
      </c>
      <c r="E938" s="27">
        <f>E939+E942</f>
        <v>31012.899999999998</v>
      </c>
      <c r="F938" s="27">
        <f>F939+F942</f>
        <v>30933.417969999999</v>
      </c>
      <c r="G938" s="23">
        <f t="shared" si="100"/>
        <v>99.743713003298623</v>
      </c>
      <c r="H938" s="53">
        <f t="shared" si="101"/>
        <v>-79.482029999999213</v>
      </c>
    </row>
    <row r="939" spans="1:8" ht="47.25" x14ac:dyDescent="0.25">
      <c r="A939" s="17" t="s">
        <v>510</v>
      </c>
      <c r="B939" s="20" t="s">
        <v>518</v>
      </c>
      <c r="C939" s="21" t="s">
        <v>16</v>
      </c>
      <c r="D939" s="17" t="s">
        <v>0</v>
      </c>
      <c r="E939" s="27">
        <f>E940</f>
        <v>29691.1</v>
      </c>
      <c r="F939" s="27">
        <f>F940</f>
        <v>29691.044999999998</v>
      </c>
      <c r="G939" s="23">
        <f t="shared" si="100"/>
        <v>99.999814759304968</v>
      </c>
      <c r="H939" s="53">
        <f t="shared" si="101"/>
        <v>-5.5000000000291038E-2</v>
      </c>
    </row>
    <row r="940" spans="1:8" ht="63" x14ac:dyDescent="0.25">
      <c r="A940" s="17" t="s">
        <v>17</v>
      </c>
      <c r="B940" s="20" t="s">
        <v>518</v>
      </c>
      <c r="C940" s="21" t="s">
        <v>16</v>
      </c>
      <c r="D940" s="17" t="s">
        <v>18</v>
      </c>
      <c r="E940" s="27">
        <f>E941</f>
        <v>29691.1</v>
      </c>
      <c r="F940" s="27">
        <f>F941</f>
        <v>29691.044999999998</v>
      </c>
      <c r="G940" s="23">
        <f t="shared" si="100"/>
        <v>99.999814759304968</v>
      </c>
      <c r="H940" s="53">
        <f t="shared" si="101"/>
        <v>-5.5000000000291038E-2</v>
      </c>
    </row>
    <row r="941" spans="1:8" ht="31.5" x14ac:dyDescent="0.25">
      <c r="A941" s="17" t="s">
        <v>19</v>
      </c>
      <c r="B941" s="20" t="s">
        <v>518</v>
      </c>
      <c r="C941" s="21" t="s">
        <v>16</v>
      </c>
      <c r="D941" s="17" t="s">
        <v>20</v>
      </c>
      <c r="E941" s="27">
        <f>120.1+29571</f>
        <v>29691.1</v>
      </c>
      <c r="F941" s="27">
        <f>120.045+29571</f>
        <v>29691.044999999998</v>
      </c>
      <c r="G941" s="23">
        <f t="shared" si="100"/>
        <v>99.999814759304968</v>
      </c>
      <c r="H941" s="53">
        <f t="shared" si="101"/>
        <v>-5.5000000000291038E-2</v>
      </c>
    </row>
    <row r="942" spans="1:8" ht="78.75" x14ac:dyDescent="0.25">
      <c r="A942" s="17" t="s">
        <v>519</v>
      </c>
      <c r="B942" s="20" t="s">
        <v>518</v>
      </c>
      <c r="C942" s="21" t="s">
        <v>520</v>
      </c>
      <c r="D942" s="17" t="s">
        <v>0</v>
      </c>
      <c r="E942" s="27">
        <f>E943+E945</f>
        <v>1321.8000000000002</v>
      </c>
      <c r="F942" s="27">
        <f>F943+F945</f>
        <v>1242.3729700000001</v>
      </c>
      <c r="G942" s="23">
        <f t="shared" si="100"/>
        <v>93.990994855500077</v>
      </c>
      <c r="H942" s="53">
        <f t="shared" si="101"/>
        <v>-79.427030000000059</v>
      </c>
    </row>
    <row r="943" spans="1:8" ht="126" x14ac:dyDescent="0.25">
      <c r="A943" s="17" t="s">
        <v>24</v>
      </c>
      <c r="B943" s="20" t="s">
        <v>518</v>
      </c>
      <c r="C943" s="21" t="s">
        <v>520</v>
      </c>
      <c r="D943" s="17" t="s">
        <v>25</v>
      </c>
      <c r="E943" s="27">
        <f>E944</f>
        <v>1210.9000000000001</v>
      </c>
      <c r="F943" s="27">
        <f>F944</f>
        <v>1131.4999700000001</v>
      </c>
      <c r="G943" s="23">
        <f t="shared" si="100"/>
        <v>93.442891237922211</v>
      </c>
      <c r="H943" s="53">
        <f t="shared" si="101"/>
        <v>-79.400030000000015</v>
      </c>
    </row>
    <row r="944" spans="1:8" ht="31.5" x14ac:dyDescent="0.25">
      <c r="A944" s="17" t="s">
        <v>26</v>
      </c>
      <c r="B944" s="20" t="s">
        <v>518</v>
      </c>
      <c r="C944" s="21" t="s">
        <v>520</v>
      </c>
      <c r="D944" s="17" t="s">
        <v>27</v>
      </c>
      <c r="E944" s="27">
        <v>1210.9000000000001</v>
      </c>
      <c r="F944" s="27">
        <v>1131.4999700000001</v>
      </c>
      <c r="G944" s="23">
        <f t="shared" si="100"/>
        <v>93.442891237922211</v>
      </c>
      <c r="H944" s="53">
        <f t="shared" si="101"/>
        <v>-79.400030000000015</v>
      </c>
    </row>
    <row r="945" spans="1:8" ht="47.25" x14ac:dyDescent="0.25">
      <c r="A945" s="17" t="s">
        <v>28</v>
      </c>
      <c r="B945" s="20" t="s">
        <v>518</v>
      </c>
      <c r="C945" s="21" t="s">
        <v>520</v>
      </c>
      <c r="D945" s="17" t="s">
        <v>29</v>
      </c>
      <c r="E945" s="27">
        <f>E946</f>
        <v>110.9</v>
      </c>
      <c r="F945" s="27">
        <f>F946</f>
        <v>110.873</v>
      </c>
      <c r="G945" s="23">
        <f t="shared" si="100"/>
        <v>99.975653742109998</v>
      </c>
      <c r="H945" s="53">
        <f t="shared" si="101"/>
        <v>-2.7000000000001023E-2</v>
      </c>
    </row>
    <row r="946" spans="1:8" ht="63" x14ac:dyDescent="0.25">
      <c r="A946" s="17" t="s">
        <v>30</v>
      </c>
      <c r="B946" s="20" t="s">
        <v>518</v>
      </c>
      <c r="C946" s="21" t="s">
        <v>520</v>
      </c>
      <c r="D946" s="17" t="s">
        <v>31</v>
      </c>
      <c r="E946" s="27">
        <v>110.9</v>
      </c>
      <c r="F946" s="27">
        <v>110.873</v>
      </c>
      <c r="G946" s="23">
        <f t="shared" si="100"/>
        <v>99.975653742109998</v>
      </c>
      <c r="H946" s="53">
        <f t="shared" si="101"/>
        <v>-2.7000000000001023E-2</v>
      </c>
    </row>
    <row r="947" spans="1:8" x14ac:dyDescent="0.25">
      <c r="A947" s="17" t="s">
        <v>503</v>
      </c>
      <c r="B947" s="20" t="s">
        <v>521</v>
      </c>
      <c r="C947" s="21" t="s">
        <v>12</v>
      </c>
      <c r="D947" s="17" t="s">
        <v>0</v>
      </c>
      <c r="E947" s="27">
        <f>E948+E952+E955+E958+E968+E965</f>
        <v>15344.9</v>
      </c>
      <c r="F947" s="27">
        <f>F948+F952+F955+F958+F968+F965</f>
        <v>12374.79097</v>
      </c>
      <c r="G947" s="23">
        <f t="shared" si="100"/>
        <v>80.644324629029839</v>
      </c>
      <c r="H947" s="53">
        <f t="shared" si="101"/>
        <v>-2970.1090299999996</v>
      </c>
    </row>
    <row r="948" spans="1:8" ht="31.5" x14ac:dyDescent="0.25">
      <c r="A948" s="17" t="s">
        <v>522</v>
      </c>
      <c r="B948" s="20" t="s">
        <v>521</v>
      </c>
      <c r="C948" s="21" t="s">
        <v>507</v>
      </c>
      <c r="D948" s="17" t="s">
        <v>0</v>
      </c>
      <c r="E948" s="27">
        <f>E949</f>
        <v>10330</v>
      </c>
      <c r="F948" s="27">
        <f>F949</f>
        <v>9743.1948400000001</v>
      </c>
      <c r="G948" s="23">
        <f t="shared" si="100"/>
        <v>94.319407938044534</v>
      </c>
      <c r="H948" s="53">
        <f t="shared" si="101"/>
        <v>-586.80515999999989</v>
      </c>
    </row>
    <row r="949" spans="1:8" ht="31.5" x14ac:dyDescent="0.25">
      <c r="A949" s="17" t="s">
        <v>57</v>
      </c>
      <c r="B949" s="20" t="s">
        <v>521</v>
      </c>
      <c r="C949" s="21" t="s">
        <v>507</v>
      </c>
      <c r="D949" s="17" t="s">
        <v>58</v>
      </c>
      <c r="E949" s="27">
        <f>E950+E951</f>
        <v>10330</v>
      </c>
      <c r="F949" s="27">
        <f>F950+F951</f>
        <v>9743.1948400000001</v>
      </c>
      <c r="G949" s="23">
        <f t="shared" si="100"/>
        <v>94.319407938044534</v>
      </c>
      <c r="H949" s="53">
        <f t="shared" si="101"/>
        <v>-586.80515999999989</v>
      </c>
    </row>
    <row r="950" spans="1:8" ht="31.5" x14ac:dyDescent="0.25">
      <c r="A950" s="17" t="s">
        <v>59</v>
      </c>
      <c r="B950" s="20" t="s">
        <v>521</v>
      </c>
      <c r="C950" s="21" t="s">
        <v>507</v>
      </c>
      <c r="D950" s="17" t="s">
        <v>60</v>
      </c>
      <c r="E950" s="27">
        <v>7800</v>
      </c>
      <c r="F950" s="27">
        <v>7213.1948400000001</v>
      </c>
      <c r="G950" s="23">
        <f t="shared" si="100"/>
        <v>92.476856923076923</v>
      </c>
      <c r="H950" s="53">
        <f t="shared" si="101"/>
        <v>-586.80515999999989</v>
      </c>
    </row>
    <row r="951" spans="1:8" ht="47.25" x14ac:dyDescent="0.25">
      <c r="A951" s="17" t="s">
        <v>103</v>
      </c>
      <c r="B951" s="20" t="s">
        <v>521</v>
      </c>
      <c r="C951" s="21" t="s">
        <v>507</v>
      </c>
      <c r="D951" s="17" t="s">
        <v>104</v>
      </c>
      <c r="E951" s="27">
        <f>280+2250</f>
        <v>2530</v>
      </c>
      <c r="F951" s="27">
        <f>280+2250</f>
        <v>2530</v>
      </c>
      <c r="G951" s="23">
        <f t="shared" si="100"/>
        <v>100</v>
      </c>
      <c r="H951" s="53">
        <f t="shared" si="101"/>
        <v>0</v>
      </c>
    </row>
    <row r="952" spans="1:8" ht="31.5" x14ac:dyDescent="0.25">
      <c r="A952" s="17" t="s">
        <v>523</v>
      </c>
      <c r="B952" s="20" t="s">
        <v>521</v>
      </c>
      <c r="C952" s="21" t="s">
        <v>524</v>
      </c>
      <c r="D952" s="17" t="s">
        <v>0</v>
      </c>
      <c r="E952" s="27">
        <f t="shared" ref="E952:F953" si="103">E953</f>
        <v>412.4</v>
      </c>
      <c r="F952" s="27">
        <f t="shared" si="103"/>
        <v>0</v>
      </c>
      <c r="G952" s="23">
        <f t="shared" si="100"/>
        <v>0</v>
      </c>
      <c r="H952" s="53">
        <f t="shared" si="101"/>
        <v>-412.4</v>
      </c>
    </row>
    <row r="953" spans="1:8" ht="31.5" x14ac:dyDescent="0.25">
      <c r="A953" s="17" t="s">
        <v>32</v>
      </c>
      <c r="B953" s="20" t="s">
        <v>521</v>
      </c>
      <c r="C953" s="21" t="s">
        <v>524</v>
      </c>
      <c r="D953" s="17" t="s">
        <v>33</v>
      </c>
      <c r="E953" s="27">
        <f t="shared" si="103"/>
        <v>412.4</v>
      </c>
      <c r="F953" s="27">
        <f t="shared" si="103"/>
        <v>0</v>
      </c>
      <c r="G953" s="23">
        <f t="shared" si="100"/>
        <v>0</v>
      </c>
      <c r="H953" s="53">
        <f t="shared" si="101"/>
        <v>-412.4</v>
      </c>
    </row>
    <row r="954" spans="1:8" ht="31.5" x14ac:dyDescent="0.25">
      <c r="A954" s="17" t="s">
        <v>525</v>
      </c>
      <c r="B954" s="20" t="s">
        <v>521</v>
      </c>
      <c r="C954" s="21" t="s">
        <v>524</v>
      </c>
      <c r="D954" s="17" t="s">
        <v>526</v>
      </c>
      <c r="E954" s="27">
        <v>412.4</v>
      </c>
      <c r="F954" s="27">
        <v>0</v>
      </c>
      <c r="G954" s="23">
        <f t="shared" si="100"/>
        <v>0</v>
      </c>
      <c r="H954" s="53">
        <f t="shared" si="101"/>
        <v>-412.4</v>
      </c>
    </row>
    <row r="955" spans="1:8" ht="47.25" x14ac:dyDescent="0.25">
      <c r="A955" s="17" t="s">
        <v>527</v>
      </c>
      <c r="B955" s="20" t="s">
        <v>521</v>
      </c>
      <c r="C955" s="21" t="s">
        <v>528</v>
      </c>
      <c r="D955" s="17" t="s">
        <v>0</v>
      </c>
      <c r="E955" s="27">
        <f>E956</f>
        <v>1800</v>
      </c>
      <c r="F955" s="27">
        <f>F956</f>
        <v>1124.0923299999999</v>
      </c>
      <c r="G955" s="23">
        <f t="shared" si="100"/>
        <v>62.449573888888885</v>
      </c>
      <c r="H955" s="53">
        <f t="shared" si="101"/>
        <v>-675.90767000000005</v>
      </c>
    </row>
    <row r="956" spans="1:8" ht="31.5" x14ac:dyDescent="0.25">
      <c r="A956" s="17" t="s">
        <v>32</v>
      </c>
      <c r="B956" s="20" t="s">
        <v>521</v>
      </c>
      <c r="C956" s="21" t="s">
        <v>528</v>
      </c>
      <c r="D956" s="17" t="s">
        <v>33</v>
      </c>
      <c r="E956" s="27">
        <f t="shared" ref="E956:F956" si="104">E957</f>
        <v>1800</v>
      </c>
      <c r="F956" s="27">
        <f t="shared" si="104"/>
        <v>1124.0923299999999</v>
      </c>
      <c r="G956" s="23">
        <f t="shared" si="100"/>
        <v>62.449573888888885</v>
      </c>
      <c r="H956" s="53">
        <f t="shared" si="101"/>
        <v>-675.90767000000005</v>
      </c>
    </row>
    <row r="957" spans="1:8" ht="94.5" x14ac:dyDescent="0.25">
      <c r="A957" s="17" t="s">
        <v>79</v>
      </c>
      <c r="B957" s="20" t="s">
        <v>521</v>
      </c>
      <c r="C957" s="21" t="s">
        <v>528</v>
      </c>
      <c r="D957" s="17" t="s">
        <v>80</v>
      </c>
      <c r="E957" s="27">
        <v>1800</v>
      </c>
      <c r="F957" s="27">
        <v>1124.0923299999999</v>
      </c>
      <c r="G957" s="23">
        <f t="shared" si="100"/>
        <v>62.449573888888885</v>
      </c>
      <c r="H957" s="53">
        <f t="shared" si="101"/>
        <v>-675.90767000000005</v>
      </c>
    </row>
    <row r="958" spans="1:8" ht="94.5" x14ac:dyDescent="0.25">
      <c r="A958" s="17" t="s">
        <v>529</v>
      </c>
      <c r="B958" s="20" t="s">
        <v>521</v>
      </c>
      <c r="C958" s="21" t="s">
        <v>530</v>
      </c>
      <c r="D958" s="17" t="s">
        <v>0</v>
      </c>
      <c r="E958" s="27">
        <f>E959+E961+E963</f>
        <v>1217.5999999999999</v>
      </c>
      <c r="F958" s="27">
        <f>F959+F961+F963</f>
        <v>990.14290000000005</v>
      </c>
      <c r="G958" s="23">
        <f t="shared" si="100"/>
        <v>81.319226346911961</v>
      </c>
      <c r="H958" s="53">
        <f t="shared" si="101"/>
        <v>-227.45709999999985</v>
      </c>
    </row>
    <row r="959" spans="1:8" ht="52.5" customHeight="1" x14ac:dyDescent="0.25">
      <c r="A959" s="17" t="s">
        <v>28</v>
      </c>
      <c r="B959" s="20" t="s">
        <v>521</v>
      </c>
      <c r="C959" s="21" t="s">
        <v>530</v>
      </c>
      <c r="D959" s="17" t="s">
        <v>29</v>
      </c>
      <c r="E959" s="27">
        <f>E960</f>
        <v>300</v>
      </c>
      <c r="F959" s="27">
        <f>F960</f>
        <v>72.575999999999993</v>
      </c>
      <c r="G959" s="23">
        <f t="shared" si="100"/>
        <v>24.191999999999997</v>
      </c>
      <c r="H959" s="53">
        <f t="shared" si="101"/>
        <v>-227.42400000000001</v>
      </c>
    </row>
    <row r="960" spans="1:8" ht="63" x14ac:dyDescent="0.25">
      <c r="A960" s="17" t="s">
        <v>30</v>
      </c>
      <c r="B960" s="20" t="s">
        <v>521</v>
      </c>
      <c r="C960" s="21" t="s">
        <v>530</v>
      </c>
      <c r="D960" s="17" t="s">
        <v>31</v>
      </c>
      <c r="E960" s="27">
        <v>300</v>
      </c>
      <c r="F960" s="27">
        <v>72.575999999999993</v>
      </c>
      <c r="G960" s="23">
        <f t="shared" si="100"/>
        <v>24.191999999999997</v>
      </c>
      <c r="H960" s="53">
        <f t="shared" si="101"/>
        <v>-227.42400000000001</v>
      </c>
    </row>
    <row r="961" spans="1:8" ht="63" x14ac:dyDescent="0.25">
      <c r="A961" s="28" t="s">
        <v>17</v>
      </c>
      <c r="B961" s="29" t="s">
        <v>521</v>
      </c>
      <c r="C961" s="30" t="s">
        <v>530</v>
      </c>
      <c r="D961" s="28" t="s">
        <v>18</v>
      </c>
      <c r="E961" s="27">
        <f>E962</f>
        <v>717.8</v>
      </c>
      <c r="F961" s="27">
        <f>F962</f>
        <v>717.76689999999996</v>
      </c>
      <c r="G961" s="32">
        <f t="shared" si="100"/>
        <v>99.995388687656728</v>
      </c>
      <c r="H961" s="58">
        <f t="shared" si="101"/>
        <v>-3.3099999999990359E-2</v>
      </c>
    </row>
    <row r="962" spans="1:8" ht="31.5" customHeight="1" x14ac:dyDescent="0.25">
      <c r="A962" s="28" t="s">
        <v>19</v>
      </c>
      <c r="B962" s="29" t="s">
        <v>521</v>
      </c>
      <c r="C962" s="30" t="s">
        <v>530</v>
      </c>
      <c r="D962" s="28" t="s">
        <v>20</v>
      </c>
      <c r="E962" s="27">
        <v>717.8</v>
      </c>
      <c r="F962" s="27">
        <v>717.76689999999996</v>
      </c>
      <c r="G962" s="32">
        <f t="shared" si="100"/>
        <v>99.995388687656728</v>
      </c>
      <c r="H962" s="58">
        <f t="shared" si="101"/>
        <v>-3.3099999999990359E-2</v>
      </c>
    </row>
    <row r="963" spans="1:8" ht="21" customHeight="1" x14ac:dyDescent="0.25">
      <c r="A963" s="28" t="s">
        <v>32</v>
      </c>
      <c r="B963" s="29" t="s">
        <v>521</v>
      </c>
      <c r="C963" s="30" t="s">
        <v>530</v>
      </c>
      <c r="D963" s="28" t="s">
        <v>33</v>
      </c>
      <c r="E963" s="27">
        <f>E964</f>
        <v>199.8</v>
      </c>
      <c r="F963" s="27">
        <f>F964</f>
        <v>199.8</v>
      </c>
      <c r="G963" s="32">
        <f t="shared" si="100"/>
        <v>100</v>
      </c>
      <c r="H963" s="58">
        <f t="shared" si="101"/>
        <v>0</v>
      </c>
    </row>
    <row r="964" spans="1:8" ht="35.25" customHeight="1" x14ac:dyDescent="0.25">
      <c r="A964" s="28" t="s">
        <v>34</v>
      </c>
      <c r="B964" s="29" t="s">
        <v>521</v>
      </c>
      <c r="C964" s="30" t="s">
        <v>530</v>
      </c>
      <c r="D964" s="28" t="s">
        <v>35</v>
      </c>
      <c r="E964" s="27">
        <v>199.8</v>
      </c>
      <c r="F964" s="27">
        <v>199.8</v>
      </c>
      <c r="G964" s="32">
        <f t="shared" si="100"/>
        <v>100</v>
      </c>
      <c r="H964" s="58">
        <f t="shared" si="101"/>
        <v>0</v>
      </c>
    </row>
    <row r="965" spans="1:8" ht="63" x14ac:dyDescent="0.25">
      <c r="A965" s="28" t="s">
        <v>513</v>
      </c>
      <c r="B965" s="29" t="s">
        <v>521</v>
      </c>
      <c r="C965" s="30" t="s">
        <v>514</v>
      </c>
      <c r="D965" s="31" t="s">
        <v>0</v>
      </c>
      <c r="E965" s="27">
        <f>E966</f>
        <v>300</v>
      </c>
      <c r="F965" s="27">
        <f>F966</f>
        <v>264.839</v>
      </c>
      <c r="G965" s="32">
        <f t="shared" si="100"/>
        <v>88.279666666666671</v>
      </c>
      <c r="H965" s="58">
        <f t="shared" si="101"/>
        <v>-35.161000000000001</v>
      </c>
    </row>
    <row r="966" spans="1:8" ht="47.25" x14ac:dyDescent="0.25">
      <c r="A966" s="28" t="s">
        <v>28</v>
      </c>
      <c r="B966" s="29" t="s">
        <v>521</v>
      </c>
      <c r="C966" s="30" t="s">
        <v>514</v>
      </c>
      <c r="D966" s="28" t="s">
        <v>29</v>
      </c>
      <c r="E966" s="27">
        <f>E967</f>
        <v>300</v>
      </c>
      <c r="F966" s="27">
        <f>F967</f>
        <v>264.839</v>
      </c>
      <c r="G966" s="32">
        <f t="shared" si="100"/>
        <v>88.279666666666671</v>
      </c>
      <c r="H966" s="58">
        <f t="shared" si="101"/>
        <v>-35.161000000000001</v>
      </c>
    </row>
    <row r="967" spans="1:8" ht="63" x14ac:dyDescent="0.25">
      <c r="A967" s="28" t="s">
        <v>30</v>
      </c>
      <c r="B967" s="29" t="s">
        <v>521</v>
      </c>
      <c r="C967" s="30" t="s">
        <v>514</v>
      </c>
      <c r="D967" s="28" t="s">
        <v>31</v>
      </c>
      <c r="E967" s="27">
        <v>300</v>
      </c>
      <c r="F967" s="27">
        <v>264.839</v>
      </c>
      <c r="G967" s="32">
        <f t="shared" si="100"/>
        <v>88.279666666666671</v>
      </c>
      <c r="H967" s="58">
        <f t="shared" si="101"/>
        <v>-35.161000000000001</v>
      </c>
    </row>
    <row r="968" spans="1:8" ht="47.25" x14ac:dyDescent="0.25">
      <c r="A968" s="17" t="s">
        <v>531</v>
      </c>
      <c r="B968" s="20" t="s">
        <v>521</v>
      </c>
      <c r="C968" s="21" t="s">
        <v>532</v>
      </c>
      <c r="D968" s="17" t="s">
        <v>0</v>
      </c>
      <c r="E968" s="27">
        <f>E969</f>
        <v>1284.9000000000001</v>
      </c>
      <c r="F968" s="27">
        <f>F969</f>
        <v>252.52189999999999</v>
      </c>
      <c r="G968" s="23">
        <f t="shared" si="100"/>
        <v>19.653039147015331</v>
      </c>
      <c r="H968" s="53">
        <f t="shared" si="101"/>
        <v>-1032.3781000000001</v>
      </c>
    </row>
    <row r="969" spans="1:8" ht="47.25" x14ac:dyDescent="0.25">
      <c r="A969" s="17" t="s">
        <v>28</v>
      </c>
      <c r="B969" s="20" t="s">
        <v>521</v>
      </c>
      <c r="C969" s="21" t="s">
        <v>532</v>
      </c>
      <c r="D969" s="17" t="s">
        <v>29</v>
      </c>
      <c r="E969" s="27">
        <f>E970</f>
        <v>1284.9000000000001</v>
      </c>
      <c r="F969" s="27">
        <f>F970</f>
        <v>252.52189999999999</v>
      </c>
      <c r="G969" s="23">
        <f t="shared" si="100"/>
        <v>19.653039147015331</v>
      </c>
      <c r="H969" s="53">
        <f t="shared" si="101"/>
        <v>-1032.3781000000001</v>
      </c>
    </row>
    <row r="970" spans="1:8" ht="63" x14ac:dyDescent="0.25">
      <c r="A970" s="17" t="s">
        <v>30</v>
      </c>
      <c r="B970" s="20" t="s">
        <v>521</v>
      </c>
      <c r="C970" s="21" t="s">
        <v>532</v>
      </c>
      <c r="D970" s="17" t="s">
        <v>31</v>
      </c>
      <c r="E970" s="27">
        <v>1284.9000000000001</v>
      </c>
      <c r="F970" s="27">
        <v>252.52189999999999</v>
      </c>
      <c r="G970" s="23">
        <f t="shared" si="100"/>
        <v>19.653039147015331</v>
      </c>
      <c r="H970" s="53">
        <f t="shared" si="101"/>
        <v>-1032.3781000000001</v>
      </c>
    </row>
    <row r="971" spans="1:8" ht="31.5" x14ac:dyDescent="0.25">
      <c r="A971" s="17" t="s">
        <v>533</v>
      </c>
      <c r="B971" s="20" t="s">
        <v>534</v>
      </c>
      <c r="C971" s="21" t="s">
        <v>12</v>
      </c>
      <c r="D971" s="17" t="s">
        <v>0</v>
      </c>
      <c r="E971" s="27">
        <f t="shared" ref="E971:F973" si="105">E972</f>
        <v>9410.5</v>
      </c>
      <c r="F971" s="27">
        <f t="shared" si="105"/>
        <v>9410.3660199999995</v>
      </c>
      <c r="G971" s="23">
        <f t="shared" si="100"/>
        <v>99.998576271186437</v>
      </c>
      <c r="H971" s="53">
        <f t="shared" si="101"/>
        <v>-0.13398000000051979</v>
      </c>
    </row>
    <row r="972" spans="1:8" ht="31.5" x14ac:dyDescent="0.25">
      <c r="A972" s="17" t="s">
        <v>535</v>
      </c>
      <c r="B972" s="20" t="s">
        <v>534</v>
      </c>
      <c r="C972" s="21" t="s">
        <v>507</v>
      </c>
      <c r="D972" s="17" t="s">
        <v>0</v>
      </c>
      <c r="E972" s="27">
        <f t="shared" si="105"/>
        <v>9410.5</v>
      </c>
      <c r="F972" s="27">
        <f t="shared" si="105"/>
        <v>9410.3660199999995</v>
      </c>
      <c r="G972" s="23">
        <f t="shared" si="100"/>
        <v>99.998576271186437</v>
      </c>
      <c r="H972" s="53">
        <f t="shared" si="101"/>
        <v>-0.13398000000051979</v>
      </c>
    </row>
    <row r="973" spans="1:8" ht="31.5" x14ac:dyDescent="0.25">
      <c r="A973" s="17" t="s">
        <v>57</v>
      </c>
      <c r="B973" s="20" t="s">
        <v>534</v>
      </c>
      <c r="C973" s="21" t="s">
        <v>507</v>
      </c>
      <c r="D973" s="17" t="s">
        <v>58</v>
      </c>
      <c r="E973" s="27">
        <f t="shared" si="105"/>
        <v>9410.5</v>
      </c>
      <c r="F973" s="27">
        <f t="shared" si="105"/>
        <v>9410.3660199999995</v>
      </c>
      <c r="G973" s="23">
        <f t="shared" si="100"/>
        <v>99.998576271186437</v>
      </c>
      <c r="H973" s="53">
        <f t="shared" si="101"/>
        <v>-0.13398000000051979</v>
      </c>
    </row>
    <row r="974" spans="1:8" ht="31.5" x14ac:dyDescent="0.25">
      <c r="A974" s="17" t="s">
        <v>59</v>
      </c>
      <c r="B974" s="20" t="s">
        <v>534</v>
      </c>
      <c r="C974" s="21" t="s">
        <v>507</v>
      </c>
      <c r="D974" s="17" t="s">
        <v>60</v>
      </c>
      <c r="E974" s="27">
        <v>9410.5</v>
      </c>
      <c r="F974" s="27">
        <v>9410.3660199999995</v>
      </c>
      <c r="G974" s="23">
        <f t="shared" si="100"/>
        <v>99.998576271186437</v>
      </c>
      <c r="H974" s="53">
        <f t="shared" si="101"/>
        <v>-0.13398000000051979</v>
      </c>
    </row>
    <row r="975" spans="1:8" x14ac:dyDescent="0.25">
      <c r="A975" s="15" t="s">
        <v>536</v>
      </c>
      <c r="B975" s="63" t="s">
        <v>0</v>
      </c>
      <c r="C975" s="63"/>
      <c r="D975" s="63"/>
      <c r="E975" s="37">
        <f>E8+E37+E59+E168+E210+E293+E346+E529+E570+E650+E661+E686+E759+E769+E806+E848+E869+E910</f>
        <v>5793765.2999999998</v>
      </c>
      <c r="F975" s="37">
        <f>F8+F37+F59+F168+F210+F293+F346+F529+F570+F650+F661+F686+F759+F769+F806+F848+F869+F910</f>
        <v>5693109.7291100016</v>
      </c>
      <c r="G975" s="19">
        <f t="shared" si="100"/>
        <v>98.262691605923379</v>
      </c>
      <c r="H975" s="54">
        <f t="shared" si="101"/>
        <v>-100655.57088999823</v>
      </c>
    </row>
  </sheetData>
  <autoFilter ref="A7:H975">
    <filterColumn colId="1" showButton="0"/>
  </autoFilter>
  <mergeCells count="4">
    <mergeCell ref="E1:G1"/>
    <mergeCell ref="B975:D975"/>
    <mergeCell ref="B7:C7"/>
    <mergeCell ref="A3:H3"/>
  </mergeCells>
  <pageMargins left="1.1811023622047245" right="0.39370078740157483" top="0.59055118110236227" bottom="0.59055118110236227" header="0.31496062992125984" footer="0.31496062992125984"/>
  <pageSetup paperSize="9" scale="73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2025-03-24T00:22:12Z</dcterms:modified>
</cp:coreProperties>
</file>